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lugo\Desktop\"/>
    </mc:Choice>
  </mc:AlternateContent>
  <xr:revisionPtr revIDLastSave="0" documentId="13_ncr:1_{2E5A898B-276B-4D47-AC79-5EBADEABBD7E}" xr6:coauthVersionLast="45" xr6:coauthVersionMax="45" xr10:uidLastSave="{00000000-0000-0000-0000-000000000000}"/>
  <bookViews>
    <workbookView xWindow="10650" yWindow="270" windowWidth="9660" windowHeight="10935" xr2:uid="{00000000-000D-0000-FFFF-FFFF00000000}"/>
  </bookViews>
  <sheets>
    <sheet name="Low Bid Analysis" sheetId="4" r:id="rId1"/>
    <sheet name="Procedures" sheetId="6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0" i="4" l="1"/>
  <c r="J37" i="4"/>
  <c r="J36" i="4"/>
  <c r="J35" i="4"/>
  <c r="J34" i="4"/>
  <c r="J33" i="4"/>
  <c r="J32" i="4"/>
  <c r="J31" i="4"/>
  <c r="J30" i="4"/>
  <c r="J29" i="4"/>
  <c r="J28" i="4"/>
  <c r="J27" i="4"/>
  <c r="J26" i="4"/>
  <c r="J25" i="4"/>
  <c r="J24" i="4"/>
  <c r="J23" i="4"/>
  <c r="J22" i="4"/>
  <c r="J21" i="4"/>
  <c r="J20" i="4"/>
  <c r="J19" i="4"/>
  <c r="J18" i="4"/>
  <c r="J17" i="4"/>
  <c r="J16" i="4"/>
  <c r="J15" i="4"/>
  <c r="J14" i="4"/>
  <c r="J13" i="4"/>
  <c r="J12" i="4"/>
  <c r="J11" i="4"/>
  <c r="J9" i="4"/>
  <c r="L10" i="4" l="1"/>
  <c r="L11" i="4"/>
  <c r="L12" i="4"/>
  <c r="L13" i="4"/>
  <c r="L15" i="4"/>
  <c r="L17" i="4"/>
  <c r="L18" i="4"/>
  <c r="L19" i="4"/>
  <c r="L20" i="4"/>
  <c r="L21" i="4"/>
  <c r="L22" i="4"/>
  <c r="L24" i="4"/>
  <c r="L25" i="4"/>
  <c r="L26" i="4"/>
  <c r="L27" i="4"/>
  <c r="L29" i="4"/>
  <c r="L30" i="4"/>
  <c r="L31" i="4"/>
  <c r="L33" i="4"/>
  <c r="L35" i="4"/>
  <c r="L36" i="4"/>
  <c r="L37" i="4"/>
  <c r="K9" i="4" l="1"/>
  <c r="K10" i="4"/>
  <c r="K14" i="4"/>
  <c r="K15" i="4"/>
  <c r="K16" i="4"/>
  <c r="K17" i="4"/>
  <c r="K18" i="4"/>
  <c r="K22" i="4"/>
  <c r="K23" i="4"/>
  <c r="K24" i="4"/>
  <c r="K25" i="4"/>
  <c r="K27" i="4"/>
  <c r="K28" i="4"/>
  <c r="K29" i="4"/>
  <c r="K30" i="4"/>
  <c r="K31" i="4"/>
  <c r="K32" i="4"/>
  <c r="K33" i="4"/>
  <c r="K34" i="4"/>
  <c r="K35" i="4"/>
  <c r="J47" i="4" l="1"/>
  <c r="J38" i="4" l="1"/>
  <c r="L43" i="4" l="1"/>
  <c r="F9" i="4"/>
  <c r="H9" i="4"/>
  <c r="J43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37" i="4"/>
  <c r="H10" i="4"/>
  <c r="H11" i="4"/>
  <c r="H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10" i="4"/>
  <c r="F11" i="4"/>
  <c r="F12" i="4"/>
  <c r="I31" i="4" l="1"/>
  <c r="I12" i="4"/>
  <c r="I10" i="4"/>
  <c r="I26" i="4"/>
  <c r="I14" i="4"/>
  <c r="I37" i="4"/>
  <c r="I25" i="4"/>
  <c r="I19" i="4"/>
  <c r="I36" i="4"/>
  <c r="I24" i="4"/>
  <c r="I9" i="4"/>
  <c r="I29" i="4"/>
  <c r="I17" i="4"/>
  <c r="F38" i="4"/>
  <c r="I22" i="4"/>
  <c r="I28" i="4"/>
  <c r="I16" i="4"/>
  <c r="I33" i="4"/>
  <c r="I21" i="4"/>
  <c r="I20" i="4"/>
  <c r="I23" i="4"/>
  <c r="I11" i="4"/>
  <c r="I15" i="4"/>
  <c r="I32" i="4"/>
  <c r="I35" i="4"/>
  <c r="I34" i="4"/>
  <c r="I27" i="4"/>
  <c r="I13" i="4"/>
  <c r="I30" i="4"/>
  <c r="I18" i="4"/>
  <c r="H38" i="4"/>
  <c r="B6" i="4" l="1"/>
  <c r="I38" i="4"/>
  <c r="C3" i="6"/>
  <c r="D5" i="6" s="1"/>
  <c r="C4" i="6"/>
  <c r="D21" i="6" l="1"/>
  <c r="D23" i="6" s="1"/>
  <c r="H42" i="4" s="1"/>
  <c r="L14" i="4" l="1"/>
  <c r="L9" i="4"/>
  <c r="L16" i="4"/>
  <c r="L28" i="4"/>
  <c r="L32" i="4"/>
  <c r="L34" i="4"/>
  <c r="L23" i="4"/>
  <c r="K36" i="4"/>
  <c r="K20" i="4"/>
  <c r="K19" i="4"/>
  <c r="K21" i="4"/>
  <c r="K11" i="4"/>
  <c r="K12" i="4"/>
  <c r="K13" i="4"/>
  <c r="K37" i="4"/>
  <c r="K26" i="4"/>
</calcChain>
</file>

<file path=xl/sharedStrings.xml><?xml version="1.0" encoding="utf-8"?>
<sst xmlns="http://schemas.openxmlformats.org/spreadsheetml/2006/main" count="136" uniqueCount="111">
  <si>
    <t>Bid Analysis</t>
  </si>
  <si>
    <t>Engineers Estimate:</t>
  </si>
  <si>
    <t>Number of Bidders:</t>
  </si>
  <si>
    <t xml:space="preserve">Range of bids: </t>
  </si>
  <si>
    <t>$1,327,216.36 - $1,997,513.5</t>
  </si>
  <si>
    <t>FHWA Guidelines on Preparing Engineer's Estimate, Bid Reviews and Evaluation</t>
  </si>
  <si>
    <t>Competition considered adequate when using chart in section 5.a in FHWA’s Guidelines on Preparing Engineer's Estimate, Bid Reviews and Evaluation?</t>
  </si>
  <si>
    <t>YES</t>
  </si>
  <si>
    <t>* If Yes, no further analysis is required for step 1</t>
  </si>
  <si>
    <t xml:space="preserve">If no,  justification regarding why the contract should be executed is required and should consider the following: 	</t>
  </si>
  <si>
    <t>Safety of the traveling public</t>
  </si>
  <si>
    <t>Emergency work and/or situations</t>
  </si>
  <si>
    <t xml:space="preserve">Analysis of bid history on similar (scope and/or geography and/or cost) projects – identifying whether improved competition would be anticipated if the project were re-let </t>
  </si>
  <si>
    <t xml:space="preserve">I. </t>
  </si>
  <si>
    <t>II.</t>
  </si>
  <si>
    <t>III.</t>
  </si>
  <si>
    <t>Step 2, Major Cost Deviations Analysis for reasonableness and unbalancing:</t>
  </si>
  <si>
    <t>Acceptable Deviation:</t>
  </si>
  <si>
    <t>(1% of the contract total low bid or the contract total estimate, whichever is lower)</t>
  </si>
  <si>
    <t>Low Bid or Engineers Estimate:</t>
  </si>
  <si>
    <t>(Whichever is lower)</t>
  </si>
  <si>
    <t>Use the Bid Tab to Identify items outside of the acceptable deviation (high or low) and outside the acceptable cost variance.</t>
  </si>
  <si>
    <t>Step 3, Unit price deviation analysis for unbalancing:</t>
  </si>
  <si>
    <t>Using the bid tab, identify items where the low bid unit price exceeds the estimate unit price by 25%</t>
  </si>
  <si>
    <t>Using the bid tab, identify items where the low bid unit price is below 75% of the engineers estimated unit price</t>
  </si>
  <si>
    <t xml:space="preserve">If an item has not been analyzed as part of step 2, perform an estimate check and quantity check to determine if unbalancing is present.  </t>
  </si>
  <si>
    <t>Step 4, Documentation of results and recommendations</t>
  </si>
  <si>
    <t>The Documentation shall include a narrative of general observations, number of bidders, range of bids, what acceptable deviation was used, any findings from Step 1 of the analysis, and a summary statement of what the analysis found.</t>
  </si>
  <si>
    <t>The Documentation shall contain a recommendation as to award or rejection of the bid.</t>
  </si>
  <si>
    <t>The Documentation shall be approved by the Project manager.</t>
  </si>
  <si>
    <t>1. Competition Analysis:</t>
  </si>
  <si>
    <t>Essex Junction TAP TA16(7)</t>
  </si>
  <si>
    <t>Engineer's Estimate</t>
  </si>
  <si>
    <t>SD Ireland</t>
  </si>
  <si>
    <t>Est. Qty</t>
  </si>
  <si>
    <t>UNIT</t>
  </si>
  <si>
    <t>Unit Price</t>
  </si>
  <si>
    <t>Difference in Extended Amounts (bid - est)</t>
  </si>
  <si>
    <t>Absolute Value of Difference</t>
  </si>
  <si>
    <r>
      <rPr>
        <b/>
        <sz val="7.5"/>
        <rFont val="Arial"/>
        <family val="2"/>
      </rPr>
      <t>ITEM NO.</t>
    </r>
  </si>
  <si>
    <r>
      <rPr>
        <b/>
        <sz val="7.5"/>
        <rFont val="Arial"/>
        <family val="2"/>
      </rPr>
      <t>DESCRIPTION</t>
    </r>
  </si>
  <si>
    <r>
      <rPr>
        <sz val="7.5"/>
        <rFont val="Arial"/>
        <family val="2"/>
      </rPr>
      <t>Clearing and Grubbing, Including Individual Trees and Stumps</t>
    </r>
  </si>
  <si>
    <r>
      <rPr>
        <sz val="7.5"/>
        <rFont val="Arial"/>
        <family val="2"/>
      </rPr>
      <t>ACRE</t>
    </r>
  </si>
  <si>
    <r>
      <rPr>
        <sz val="7.5"/>
        <rFont val="Arial"/>
        <family val="2"/>
      </rPr>
      <t>Common Excavation</t>
    </r>
  </si>
  <si>
    <r>
      <rPr>
        <sz val="7.5"/>
        <rFont val="Arial"/>
        <family val="2"/>
      </rPr>
      <t>CY</t>
    </r>
  </si>
  <si>
    <r>
      <rPr>
        <sz val="7.5"/>
        <rFont val="Arial"/>
        <family val="2"/>
      </rPr>
      <t>Earth Borrow</t>
    </r>
  </si>
  <si>
    <r>
      <rPr>
        <sz val="7.5"/>
        <rFont val="Arial"/>
        <family val="2"/>
      </rPr>
      <t>Granular Backfill for Structures</t>
    </r>
  </si>
  <si>
    <r>
      <rPr>
        <sz val="7.5"/>
        <rFont val="Arial"/>
        <family val="2"/>
      </rPr>
      <t>Subbase of Crushed Gravel, Coarse Graded</t>
    </r>
  </si>
  <si>
    <r>
      <rPr>
        <sz val="7.5"/>
        <rFont val="Arial"/>
        <family val="2"/>
      </rPr>
      <t>12"  CPEP</t>
    </r>
  </si>
  <si>
    <r>
      <rPr>
        <sz val="7.5"/>
        <rFont val="Arial"/>
        <family val="2"/>
      </rPr>
      <t>LF</t>
    </r>
  </si>
  <si>
    <r>
      <rPr>
        <sz val="7.5"/>
        <rFont val="Arial"/>
        <family val="2"/>
      </rPr>
      <t>18" CPEP</t>
    </r>
  </si>
  <si>
    <r>
      <rPr>
        <sz val="7.5"/>
        <rFont val="Arial"/>
        <family val="2"/>
      </rPr>
      <t>24" CPEP</t>
    </r>
  </si>
  <si>
    <r>
      <rPr>
        <sz val="7.5"/>
        <rFont val="Arial"/>
        <family val="2"/>
      </rPr>
      <t>Concrete Catch Basin w/ Cast Iron Grate (6' Diameter)</t>
    </r>
  </si>
  <si>
    <r>
      <rPr>
        <sz val="7.5"/>
        <rFont val="Arial"/>
        <family val="2"/>
      </rPr>
      <t>EA</t>
    </r>
  </si>
  <si>
    <r>
      <rPr>
        <sz val="7.5"/>
        <rFont val="Arial"/>
        <family val="2"/>
      </rPr>
      <t>8" Underdrain Pipe</t>
    </r>
  </si>
  <si>
    <r>
      <rPr>
        <sz val="7.5"/>
        <rFont val="Arial"/>
        <family val="2"/>
      </rPr>
      <t>Stone Fill, Type II</t>
    </r>
  </si>
  <si>
    <r>
      <rPr>
        <sz val="7.5"/>
        <rFont val="Arial"/>
        <family val="2"/>
      </rPr>
      <t>Uniformed Traffic Officers</t>
    </r>
  </si>
  <si>
    <r>
      <rPr>
        <sz val="7.5"/>
        <rFont val="Arial"/>
        <family val="2"/>
      </rPr>
      <t>HR</t>
    </r>
  </si>
  <si>
    <r>
      <rPr>
        <sz val="7.5"/>
        <rFont val="Arial"/>
        <family val="2"/>
      </rPr>
      <t>Flaggers</t>
    </r>
  </si>
  <si>
    <r>
      <rPr>
        <sz val="7.5"/>
        <rFont val="Arial"/>
        <family val="2"/>
      </rPr>
      <t>Mobilization/Demobilization</t>
    </r>
  </si>
  <si>
    <r>
      <rPr>
        <sz val="7.5"/>
        <rFont val="Arial"/>
        <family val="2"/>
      </rPr>
      <t>LS</t>
    </r>
  </si>
  <si>
    <r>
      <rPr>
        <sz val="7.5"/>
        <rFont val="Arial"/>
        <family val="2"/>
      </rPr>
      <t>Traffic Control, All-Inclusive</t>
    </r>
  </si>
  <si>
    <r>
      <rPr>
        <sz val="7.5"/>
        <rFont val="Arial"/>
        <family val="2"/>
      </rPr>
      <t>Geotextile Under Stone Fill</t>
    </r>
  </si>
  <si>
    <r>
      <rPr>
        <sz val="7.5"/>
        <rFont val="Arial"/>
        <family val="2"/>
      </rPr>
      <t>SY</t>
    </r>
  </si>
  <si>
    <r>
      <rPr>
        <sz val="7.5"/>
        <rFont val="Arial"/>
        <family val="2"/>
      </rPr>
      <t>Seed</t>
    </r>
  </si>
  <si>
    <r>
      <rPr>
        <sz val="7.5"/>
        <rFont val="Arial"/>
        <family val="2"/>
      </rPr>
      <t>LB</t>
    </r>
  </si>
  <si>
    <r>
      <rPr>
        <sz val="7.5"/>
        <rFont val="Arial"/>
        <family val="2"/>
      </rPr>
      <t>Wetland Plant Seed</t>
    </r>
  </si>
  <si>
    <r>
      <rPr>
        <sz val="7.5"/>
        <rFont val="Arial"/>
        <family val="2"/>
      </rPr>
      <t>Fertilizer</t>
    </r>
  </si>
  <si>
    <r>
      <rPr>
        <sz val="7.5"/>
        <rFont val="Arial"/>
        <family val="2"/>
      </rPr>
      <t>Agricultural Limestone</t>
    </r>
  </si>
  <si>
    <r>
      <rPr>
        <sz val="7.5"/>
        <rFont val="Arial"/>
        <family val="2"/>
      </rPr>
      <t>TON</t>
    </r>
  </si>
  <si>
    <r>
      <rPr>
        <sz val="7.5"/>
        <rFont val="Arial"/>
        <family val="2"/>
      </rPr>
      <t>Topsoil</t>
    </r>
  </si>
  <si>
    <r>
      <rPr>
        <sz val="7.5"/>
        <rFont val="Arial"/>
        <family val="2"/>
      </rPr>
      <t>Hay Mulch</t>
    </r>
  </si>
  <si>
    <r>
      <rPr>
        <sz val="7.5"/>
        <rFont val="Arial"/>
        <family val="2"/>
      </rPr>
      <t>Rolled Erosion Control Product, Type I</t>
    </r>
  </si>
  <si>
    <r>
      <rPr>
        <sz val="7.5"/>
        <rFont val="Arial"/>
        <family val="2"/>
      </rPr>
      <t>Silt Fence, Type II</t>
    </r>
  </si>
  <si>
    <r>
      <rPr>
        <sz val="7.5"/>
        <rFont val="Arial"/>
        <family val="2"/>
      </rPr>
      <t>Project Demarcation Fence</t>
    </r>
  </si>
  <si>
    <r>
      <rPr>
        <sz val="7.5"/>
        <rFont val="Arial"/>
        <family val="2"/>
      </rPr>
      <t>Tree Protection</t>
    </r>
  </si>
  <si>
    <r>
      <rPr>
        <sz val="7.5"/>
        <rFont val="Arial"/>
        <family val="2"/>
      </rPr>
      <t>Special Provision (Pea Stone 3/8")</t>
    </r>
  </si>
  <si>
    <r>
      <rPr>
        <sz val="7.5"/>
        <rFont val="Arial"/>
        <family val="2"/>
      </rPr>
      <t>Special Provision (Washed Stone 3/4")(FPQ)</t>
    </r>
  </si>
  <si>
    <r>
      <rPr>
        <sz val="7.5"/>
        <rFont val="Arial"/>
        <family val="2"/>
      </rPr>
      <t>Special Provision (Hydric Soil)</t>
    </r>
  </si>
  <si>
    <t>Total Cost</t>
  </si>
  <si>
    <t>Low Bid:</t>
  </si>
  <si>
    <t>120% of Engineers Estimate:</t>
  </si>
  <si>
    <t>(Low Bid is less than 120% of Engineers Estimate)</t>
  </si>
  <si>
    <t xml:space="preserve">Highlighted Items are higher that acceptable deviation </t>
  </si>
  <si>
    <t>Ai.</t>
  </si>
  <si>
    <t>Aii.</t>
  </si>
  <si>
    <t>Aiii.</t>
  </si>
  <si>
    <t>Aiv.</t>
  </si>
  <si>
    <t>Sum of differences between estimate and bid for all pay items</t>
  </si>
  <si>
    <t>STEP 3</t>
  </si>
  <si>
    <t>STEP 2</t>
  </si>
  <si>
    <t>STEP 1</t>
  </si>
  <si>
    <t># of Bidders:</t>
  </si>
  <si>
    <t>Bid Lower than 120% of Engineers Estimate?</t>
  </si>
  <si>
    <r>
      <t xml:space="preserve">* </t>
    </r>
    <r>
      <rPr>
        <b/>
        <sz val="10"/>
        <color rgb="FF000000"/>
        <rFont val="Times New Roman"/>
        <family val="1"/>
      </rPr>
      <t>STEP 4</t>
    </r>
    <r>
      <rPr>
        <sz val="10"/>
        <color rgb="FF000000"/>
        <rFont val="Times New Roman"/>
        <family val="1"/>
      </rPr>
      <t xml:space="preserve"> directions are provided in 'Procedures' Tab below</t>
    </r>
  </si>
  <si>
    <t>* .8     =</t>
  </si>
  <si>
    <t>Acceptable Level of Cost Variance</t>
  </si>
  <si>
    <t>Sum of all items over the acceptable deviation</t>
  </si>
  <si>
    <t>*</t>
  </si>
  <si>
    <t>Low Bid Unit Prices over 25% of Engineers Estimate and over Acceptable Deviation</t>
  </si>
  <si>
    <t>Low Bid Unit Price lower than 75% of Engineers Estimate and over Acceptable Deviation</t>
  </si>
  <si>
    <t xml:space="preserve">If Aiv. is greater than Aiii, Ai could be increased to lower Aiv. </t>
  </si>
  <si>
    <t>If Aiv. Is less than Aii….......</t>
  </si>
  <si>
    <t>Is the difference reasonably close? If so, no changes are needed.</t>
  </si>
  <si>
    <t>Ensure the items not analyzed do not have an out the the ordinary unit price.</t>
  </si>
  <si>
    <t>* For items highlighted on STEP 2 and labeled 'Analyze' on STEP 3, perform an estimate and quantity check to determine if unbalacing is present.</t>
  </si>
  <si>
    <t>* The Award Recommendation Letter shall include a detailed narrative for items identified in STEP 2 and a  disclaimer and explanation for items identified in STEP 3.</t>
  </si>
  <si>
    <t>If an item has been analyzed as part of step 2, is does not need to be analyzed again.</t>
  </si>
  <si>
    <t>For items highlighted on STEP 2 perform an estimate and quantity check to determine if unbalacing is present. A detailed narrative should be provided in the award recommendation letter for these items.</t>
  </si>
  <si>
    <t>The Award Recommendation Letter shall include a detailed narrative for items identified in STEP 2 and a disclaimer and explanation for items identified in STEP 3.</t>
  </si>
  <si>
    <t>All items highlighted in Orange above should be accompanied by a detailed narrative in the award recommendation letter.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</si>
</sst>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(&quot;$&quot;* #,##0.00_);_(&quot;$&quot;* \(#,##0.00\);_(&quot;$&quot;* &quot;-&quot;??_);_(@_)"/>
    <numFmt numFmtId="164" formatCode="\$\ 0.00"/>
    <numFmt numFmtId="165" formatCode="\$\ #,##0.00"/>
    <numFmt numFmtId="166" formatCode="0.0000"/>
    <numFmt numFmtId="167" formatCode="0.000"/>
    <numFmt numFmtId="168" formatCode="\$#,##0.00"/>
    <numFmt numFmtId="170" formatCode="0.0"/>
  </numFmts>
  <fonts count="23" x14ac:knownFonts="1">
    <font>
      <sz val="10"/>
      <color rgb="FF000000"/>
      <name val="Times New Roman"/>
      <charset val="204"/>
    </font>
    <font>
      <b/>
      <sz val="7"/>
      <name val="Calibri"/>
      <family val="2"/>
    </font>
    <font>
      <sz val="7"/>
      <name val="Calibri"/>
      <family val="2"/>
    </font>
    <font>
      <b/>
      <sz val="7"/>
      <name val="Arial"/>
      <family val="2"/>
    </font>
    <font>
      <i/>
      <sz val="7"/>
      <name val="Calibri"/>
      <family val="2"/>
    </font>
    <font>
      <sz val="8"/>
      <color rgb="FF00000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8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u/>
      <sz val="10"/>
      <color theme="10"/>
      <name val="Times New Roman"/>
      <family val="1"/>
    </font>
    <font>
      <b/>
      <i/>
      <u/>
      <sz val="14"/>
      <color rgb="FF000000"/>
      <name val="Times New Roman"/>
      <family val="1"/>
    </font>
    <font>
      <sz val="7.5"/>
      <name val="Arial"/>
      <family val="2"/>
    </font>
    <font>
      <b/>
      <sz val="7.5"/>
      <name val="Arial"/>
      <family val="2"/>
    </font>
    <font>
      <b/>
      <sz val="7.5"/>
      <name val="Arial"/>
      <family val="2"/>
    </font>
    <font>
      <sz val="7.5"/>
      <color rgb="FF000000"/>
      <name val="Arial"/>
      <family val="2"/>
    </font>
    <font>
      <b/>
      <sz val="10"/>
      <name val="Times New Roman"/>
      <family val="1"/>
    </font>
    <font>
      <b/>
      <sz val="7.5"/>
      <name val="Times New Roman"/>
      <family val="1"/>
    </font>
    <font>
      <sz val="7.5"/>
      <name val="Times New Roman"/>
      <family val="1"/>
    </font>
    <font>
      <b/>
      <sz val="10"/>
      <name val="Calibri"/>
      <family val="2"/>
    </font>
    <font>
      <sz val="1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rgb="FF00FF00"/>
        <bgColor indexed="64"/>
      </patternFill>
    </fill>
  </fills>
  <borders count="2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9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118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left" wrapText="1"/>
    </xf>
    <xf numFmtId="0" fontId="5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left" vertical="top"/>
    </xf>
    <xf numFmtId="0" fontId="0" fillId="0" borderId="0" xfId="0" applyFill="1" applyBorder="1" applyAlignment="1">
      <alignment horizontal="center" vertical="top"/>
    </xf>
    <xf numFmtId="44" fontId="0" fillId="0" borderId="0" xfId="1" applyFont="1" applyFill="1" applyBorder="1" applyAlignment="1">
      <alignment horizontal="left" vertical="top"/>
    </xf>
    <xf numFmtId="44" fontId="0" fillId="0" borderId="0" xfId="1" applyFont="1" applyFill="1" applyBorder="1" applyAlignment="1">
      <alignment horizontal="left" vertical="top"/>
    </xf>
    <xf numFmtId="0" fontId="11" fillId="0" borderId="0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left" vertical="top"/>
    </xf>
    <xf numFmtId="0" fontId="11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right" vertical="top"/>
    </xf>
    <xf numFmtId="44" fontId="0" fillId="0" borderId="0" xfId="0" applyNumberFormat="1" applyFill="1" applyBorder="1" applyAlignment="1">
      <alignment horizontal="left" vertical="top"/>
    </xf>
    <xf numFmtId="0" fontId="7" fillId="0" borderId="0" xfId="0" applyFont="1" applyFill="1" applyBorder="1" applyAlignment="1">
      <alignment horizontal="right" vertical="top" wrapText="1"/>
    </xf>
    <xf numFmtId="165" fontId="8" fillId="0" borderId="0" xfId="0" applyNumberFormat="1" applyFont="1" applyFill="1" applyBorder="1" applyAlignment="1">
      <alignment horizontal="left" vertical="top" indent="7" shrinkToFit="1"/>
    </xf>
    <xf numFmtId="165" fontId="8" fillId="0" borderId="0" xfId="0" applyNumberFormat="1" applyFont="1" applyFill="1" applyBorder="1" applyAlignment="1">
      <alignment horizontal="left" vertical="top" indent="8" shrinkToFit="1"/>
    </xf>
    <xf numFmtId="0" fontId="7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top"/>
    </xf>
    <xf numFmtId="165" fontId="0" fillId="0" borderId="0" xfId="0" applyNumberFormat="1" applyFill="1" applyBorder="1" applyAlignment="1">
      <alignment horizontal="left" vertical="top"/>
    </xf>
    <xf numFmtId="0" fontId="0" fillId="0" borderId="0" xfId="0" quotePrefix="1" applyFill="1" applyBorder="1" applyAlignment="1">
      <alignment horizontal="center" vertical="center"/>
    </xf>
    <xf numFmtId="0" fontId="0" fillId="0" borderId="0" xfId="0" quotePrefix="1" applyFill="1" applyBorder="1" applyAlignment="1">
      <alignment horizontal="center" vertical="top"/>
    </xf>
    <xf numFmtId="4" fontId="0" fillId="0" borderId="0" xfId="0" applyNumberFormat="1" applyFill="1" applyBorder="1" applyAlignment="1">
      <alignment horizontal="left" vertical="top"/>
    </xf>
    <xf numFmtId="0" fontId="10" fillId="0" borderId="0" xfId="0" quotePrefix="1" applyFont="1" applyFill="1" applyBorder="1" applyAlignment="1">
      <alignment horizontal="right" vertical="top"/>
    </xf>
    <xf numFmtId="0" fontId="10" fillId="3" borderId="0" xfId="0" applyFont="1" applyFill="1" applyBorder="1" applyAlignment="1">
      <alignment horizontal="left" vertical="top"/>
    </xf>
    <xf numFmtId="0" fontId="0" fillId="3" borderId="0" xfId="0" applyFill="1" applyBorder="1" applyAlignment="1">
      <alignment horizontal="left" vertical="top"/>
    </xf>
    <xf numFmtId="44" fontId="0" fillId="0" borderId="0" xfId="1" applyFont="1" applyFill="1" applyBorder="1" applyAlignment="1">
      <alignment horizontal="center" vertical="top"/>
    </xf>
    <xf numFmtId="0" fontId="11" fillId="2" borderId="0" xfId="0" applyFont="1" applyFill="1" applyBorder="1" applyAlignment="1">
      <alignment horizontal="center" vertical="top"/>
    </xf>
    <xf numFmtId="168" fontId="0" fillId="5" borderId="0" xfId="0" applyNumberFormat="1" applyFill="1" applyBorder="1" applyAlignment="1">
      <alignment horizontal="center" vertical="top"/>
    </xf>
    <xf numFmtId="44" fontId="10" fillId="0" borderId="0" xfId="1" applyFont="1" applyFill="1" applyBorder="1" applyAlignment="1">
      <alignment horizontal="left" vertical="top"/>
    </xf>
    <xf numFmtId="4" fontId="0" fillId="0" borderId="0" xfId="0" applyNumberFormat="1" applyFill="1" applyBorder="1" applyAlignment="1">
      <alignment horizontal="center" vertical="top"/>
    </xf>
    <xf numFmtId="0" fontId="1" fillId="0" borderId="0" xfId="0" applyFont="1" applyFill="1" applyBorder="1" applyAlignment="1">
      <alignment vertical="top" wrapText="1"/>
    </xf>
    <xf numFmtId="40" fontId="0" fillId="0" borderId="0" xfId="0" applyNumberFormat="1" applyFill="1" applyBorder="1" applyAlignment="1">
      <alignment horizontal="center" vertical="top"/>
    </xf>
    <xf numFmtId="4" fontId="0" fillId="0" borderId="8" xfId="0" applyNumberFormat="1" applyFill="1" applyBorder="1" applyAlignment="1">
      <alignment horizontal="center" vertical="top"/>
    </xf>
    <xf numFmtId="0" fontId="18" fillId="8" borderId="10" xfId="0" applyFont="1" applyFill="1" applyBorder="1" applyAlignment="1">
      <alignment horizontal="center" vertical="top" wrapText="1"/>
    </xf>
    <xf numFmtId="0" fontId="11" fillId="0" borderId="8" xfId="0" applyFont="1" applyFill="1" applyBorder="1" applyAlignment="1">
      <alignment horizontal="left" vertical="top" wrapText="1"/>
    </xf>
    <xf numFmtId="0" fontId="11" fillId="0" borderId="8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left" vertical="top"/>
    </xf>
    <xf numFmtId="0" fontId="11" fillId="0" borderId="9" xfId="0" applyFont="1" applyFill="1" applyBorder="1" applyAlignment="1">
      <alignment horizontal="center" vertical="top"/>
    </xf>
    <xf numFmtId="0" fontId="0" fillId="0" borderId="3" xfId="0" applyFill="1" applyBorder="1" applyAlignment="1">
      <alignment horizontal="left" wrapText="1"/>
    </xf>
    <xf numFmtId="0" fontId="15" fillId="0" borderId="11" xfId="0" applyFont="1" applyFill="1" applyBorder="1" applyAlignment="1">
      <alignment horizontal="center" vertical="center" wrapText="1"/>
    </xf>
    <xf numFmtId="4" fontId="0" fillId="0" borderId="12" xfId="0" applyNumberFormat="1" applyFill="1" applyBorder="1" applyAlignment="1">
      <alignment horizontal="center" vertical="top"/>
    </xf>
    <xf numFmtId="0" fontId="18" fillId="2" borderId="13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left" vertical="top"/>
    </xf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left" wrapText="1"/>
    </xf>
    <xf numFmtId="0" fontId="2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wrapText="1" indent="17"/>
    </xf>
    <xf numFmtId="0" fontId="5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top" wrapText="1"/>
    </xf>
    <xf numFmtId="44" fontId="0" fillId="5" borderId="0" xfId="1" applyFont="1" applyFill="1" applyBorder="1" applyAlignment="1">
      <alignment horizontal="left" vertical="top"/>
    </xf>
    <xf numFmtId="4" fontId="0" fillId="3" borderId="0" xfId="0" applyNumberFormat="1" applyFill="1" applyBorder="1" applyAlignment="1">
      <alignment horizontal="center" vertical="top"/>
    </xf>
    <xf numFmtId="0" fontId="0" fillId="0" borderId="0" xfId="0" applyFill="1" applyBorder="1" applyAlignment="1">
      <alignment horizontal="right" vertical="top"/>
    </xf>
    <xf numFmtId="2" fontId="17" fillId="0" borderId="16" xfId="0" applyNumberFormat="1" applyFont="1" applyFill="1" applyBorder="1" applyAlignment="1">
      <alignment horizontal="center" vertical="top" shrinkToFit="1"/>
    </xf>
    <xf numFmtId="166" fontId="17" fillId="0" borderId="16" xfId="0" applyNumberFormat="1" applyFont="1" applyFill="1" applyBorder="1" applyAlignment="1">
      <alignment horizontal="center" vertical="top" shrinkToFit="1"/>
    </xf>
    <xf numFmtId="167" fontId="17" fillId="0" borderId="16" xfId="0" applyNumberFormat="1" applyFont="1" applyFill="1" applyBorder="1" applyAlignment="1">
      <alignment horizontal="center" vertical="top" shrinkToFit="1"/>
    </xf>
    <xf numFmtId="167" fontId="17" fillId="0" borderId="17" xfId="0" applyNumberFormat="1" applyFont="1" applyFill="1" applyBorder="1" applyAlignment="1">
      <alignment horizontal="center" vertical="top" shrinkToFit="1"/>
    </xf>
    <xf numFmtId="0" fontId="15" fillId="0" borderId="18" xfId="0" applyFont="1" applyFill="1" applyBorder="1" applyAlignment="1">
      <alignment horizontal="center" vertical="center" wrapText="1"/>
    </xf>
    <xf numFmtId="0" fontId="19" fillId="0" borderId="18" xfId="0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center" vertical="center" wrapText="1"/>
    </xf>
    <xf numFmtId="0" fontId="20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top" wrapText="1"/>
    </xf>
    <xf numFmtId="0" fontId="14" fillId="0" borderId="8" xfId="0" applyFont="1" applyFill="1" applyBorder="1" applyAlignment="1">
      <alignment horizontal="left" vertical="top" wrapText="1"/>
    </xf>
    <xf numFmtId="2" fontId="17" fillId="0" borderId="8" xfId="0" applyNumberFormat="1" applyFont="1" applyFill="1" applyBorder="1" applyAlignment="1">
      <alignment horizontal="right" vertical="top" shrinkToFit="1"/>
    </xf>
    <xf numFmtId="0" fontId="14" fillId="0" borderId="8" xfId="0" applyFont="1" applyFill="1" applyBorder="1" applyAlignment="1">
      <alignment horizontal="center" vertical="top" wrapText="1"/>
    </xf>
    <xf numFmtId="165" fontId="17" fillId="0" borderId="8" xfId="0" applyNumberFormat="1" applyFont="1" applyFill="1" applyBorder="1" applyAlignment="1">
      <alignment horizontal="right" vertical="top" shrinkToFit="1"/>
    </xf>
    <xf numFmtId="168" fontId="17" fillId="0" borderId="8" xfId="0" applyNumberFormat="1" applyFont="1" applyFill="1" applyBorder="1" applyAlignment="1">
      <alignment horizontal="right" vertical="top" shrinkToFit="1"/>
    </xf>
    <xf numFmtId="40" fontId="17" fillId="0" borderId="8" xfId="1" applyNumberFormat="1" applyFont="1" applyFill="1" applyBorder="1" applyAlignment="1">
      <alignment vertical="top" shrinkToFit="1"/>
    </xf>
    <xf numFmtId="168" fontId="17" fillId="0" borderId="8" xfId="0" applyNumberFormat="1" applyFont="1" applyFill="1" applyBorder="1" applyAlignment="1">
      <alignment vertical="top" shrinkToFit="1"/>
    </xf>
    <xf numFmtId="1" fontId="17" fillId="0" borderId="8" xfId="0" applyNumberFormat="1" applyFont="1" applyFill="1" applyBorder="1" applyAlignment="1">
      <alignment horizontal="right" vertical="top" shrinkToFit="1"/>
    </xf>
    <xf numFmtId="164" fontId="17" fillId="0" borderId="8" xfId="0" applyNumberFormat="1" applyFont="1" applyFill="1" applyBorder="1" applyAlignment="1">
      <alignment horizontal="right" vertical="top" shrinkToFit="1"/>
    </xf>
    <xf numFmtId="170" fontId="17" fillId="0" borderId="8" xfId="0" applyNumberFormat="1" applyFont="1" applyFill="1" applyBorder="1" applyAlignment="1">
      <alignment horizontal="right" vertical="top" shrinkToFit="1"/>
    </xf>
    <xf numFmtId="0" fontId="19" fillId="0" borderId="22" xfId="0" applyFont="1" applyFill="1" applyBorder="1" applyAlignment="1">
      <alignment horizontal="center" vertical="center" wrapText="1"/>
    </xf>
    <xf numFmtId="168" fontId="17" fillId="0" borderId="21" xfId="0" applyNumberFormat="1" applyFont="1" applyFill="1" applyBorder="1" applyAlignment="1">
      <alignment horizontal="left" vertical="top" shrinkToFit="1"/>
    </xf>
    <xf numFmtId="164" fontId="17" fillId="0" borderId="21" xfId="0" applyNumberFormat="1" applyFont="1" applyFill="1" applyBorder="1" applyAlignment="1">
      <alignment horizontal="left" vertical="top" shrinkToFit="1"/>
    </xf>
    <xf numFmtId="165" fontId="17" fillId="0" borderId="21" xfId="0" applyNumberFormat="1" applyFont="1" applyFill="1" applyBorder="1" applyAlignment="1">
      <alignment horizontal="left" vertical="top" shrinkToFit="1"/>
    </xf>
    <xf numFmtId="0" fontId="5" fillId="0" borderId="23" xfId="0" applyFont="1" applyFill="1" applyBorder="1" applyAlignment="1">
      <alignment horizontal="center" vertical="top" wrapText="1"/>
    </xf>
    <xf numFmtId="0" fontId="14" fillId="0" borderId="24" xfId="0" applyFont="1" applyFill="1" applyBorder="1" applyAlignment="1">
      <alignment horizontal="left" vertical="top" wrapText="1"/>
    </xf>
    <xf numFmtId="1" fontId="17" fillId="0" borderId="24" xfId="0" applyNumberFormat="1" applyFont="1" applyFill="1" applyBorder="1" applyAlignment="1">
      <alignment horizontal="right" vertical="top" shrinkToFit="1"/>
    </xf>
    <xf numFmtId="0" fontId="14" fillId="0" borderId="24" xfId="0" applyFont="1" applyFill="1" applyBorder="1" applyAlignment="1">
      <alignment horizontal="center" vertical="top" wrapText="1"/>
    </xf>
    <xf numFmtId="164" fontId="17" fillId="0" borderId="25" xfId="0" applyNumberFormat="1" applyFont="1" applyFill="1" applyBorder="1" applyAlignment="1">
      <alignment horizontal="left" vertical="top" shrinkToFit="1"/>
    </xf>
    <xf numFmtId="165" fontId="17" fillId="0" borderId="24" xfId="0" applyNumberFormat="1" applyFont="1" applyFill="1" applyBorder="1" applyAlignment="1">
      <alignment horizontal="right" vertical="top" shrinkToFit="1"/>
    </xf>
    <xf numFmtId="164" fontId="17" fillId="0" borderId="24" xfId="0" applyNumberFormat="1" applyFont="1" applyFill="1" applyBorder="1" applyAlignment="1">
      <alignment horizontal="right" vertical="top" shrinkToFit="1"/>
    </xf>
    <xf numFmtId="40" fontId="17" fillId="0" borderId="24" xfId="1" applyNumberFormat="1" applyFont="1" applyFill="1" applyBorder="1" applyAlignment="1">
      <alignment vertical="top" shrinkToFit="1"/>
    </xf>
    <xf numFmtId="0" fontId="9" fillId="3" borderId="0" xfId="0" applyFont="1" applyFill="1" applyBorder="1" applyAlignment="1">
      <alignment horizontal="left" vertical="top"/>
    </xf>
    <xf numFmtId="0" fontId="10" fillId="8" borderId="5" xfId="0" applyFont="1" applyFill="1" applyBorder="1" applyAlignment="1">
      <alignment horizontal="left" vertical="top"/>
    </xf>
    <xf numFmtId="0" fontId="10" fillId="8" borderId="7" xfId="0" applyFont="1" applyFill="1" applyBorder="1" applyAlignment="1">
      <alignment horizontal="left" vertical="top"/>
    </xf>
    <xf numFmtId="44" fontId="10" fillId="4" borderId="7" xfId="0" applyNumberFormat="1" applyFont="1" applyFill="1" applyBorder="1" applyAlignment="1">
      <alignment horizontal="left" vertical="top"/>
    </xf>
    <xf numFmtId="44" fontId="10" fillId="6" borderId="5" xfId="1" applyFont="1" applyFill="1" applyBorder="1" applyAlignment="1">
      <alignment horizontal="left" vertical="top"/>
    </xf>
    <xf numFmtId="0" fontId="11" fillId="6" borderId="6" xfId="0" applyFont="1" applyFill="1" applyBorder="1" applyAlignment="1">
      <alignment horizontal="left" vertical="top"/>
    </xf>
    <xf numFmtId="0" fontId="0" fillId="6" borderId="6" xfId="0" applyFill="1" applyBorder="1" applyAlignment="1">
      <alignment horizontal="left" vertical="top"/>
    </xf>
    <xf numFmtId="0" fontId="0" fillId="6" borderId="7" xfId="0" applyFill="1" applyBorder="1" applyAlignment="1">
      <alignment horizontal="left" vertical="top"/>
    </xf>
    <xf numFmtId="0" fontId="0" fillId="7" borderId="0" xfId="0" applyFill="1" applyBorder="1" applyAlignment="1">
      <alignment horizontal="left" vertical="top" wrapText="1"/>
    </xf>
    <xf numFmtId="0" fontId="11" fillId="8" borderId="5" xfId="0" applyFont="1" applyFill="1" applyBorder="1" applyAlignment="1">
      <alignment horizontal="center" wrapText="1"/>
    </xf>
    <xf numFmtId="0" fontId="11" fillId="8" borderId="7" xfId="0" applyFont="1" applyFill="1" applyBorder="1" applyAlignment="1">
      <alignment horizontal="center" wrapText="1"/>
    </xf>
    <xf numFmtId="0" fontId="11" fillId="8" borderId="5" xfId="0" applyFont="1" applyFill="1" applyBorder="1" applyAlignment="1">
      <alignment horizontal="center" vertical="top"/>
    </xf>
    <xf numFmtId="0" fontId="11" fillId="8" borderId="6" xfId="0" applyFont="1" applyFill="1" applyBorder="1" applyAlignment="1">
      <alignment horizontal="center" vertical="top"/>
    </xf>
    <xf numFmtId="0" fontId="11" fillId="8" borderId="7" xfId="0" applyFont="1" applyFill="1" applyBorder="1" applyAlignment="1">
      <alignment horizontal="center" vertical="top"/>
    </xf>
    <xf numFmtId="0" fontId="11" fillId="4" borderId="5" xfId="0" applyFont="1" applyFill="1" applyBorder="1" applyAlignment="1">
      <alignment horizontal="center" vertical="top"/>
    </xf>
    <xf numFmtId="0" fontId="11" fillId="4" borderId="6" xfId="0" applyFont="1" applyFill="1" applyBorder="1" applyAlignment="1">
      <alignment horizontal="center" vertical="top"/>
    </xf>
    <xf numFmtId="0" fontId="21" fillId="0" borderId="0" xfId="0" applyFont="1" applyFill="1" applyBorder="1" applyAlignment="1">
      <alignment horizontal="left" vertical="top" wrapText="1"/>
    </xf>
    <xf numFmtId="14" fontId="22" fillId="0" borderId="0" xfId="0" applyNumberFormat="1" applyFont="1" applyFill="1" applyBorder="1" applyAlignment="1">
      <alignment horizontal="left" vertical="top" wrapText="1"/>
    </xf>
    <xf numFmtId="0" fontId="9" fillId="7" borderId="0" xfId="0" applyFont="1" applyFill="1" applyBorder="1" applyAlignment="1">
      <alignment horizontal="left" vertical="top" wrapText="1"/>
    </xf>
    <xf numFmtId="0" fontId="10" fillId="7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 wrapText="1"/>
    </xf>
    <xf numFmtId="0" fontId="0" fillId="0" borderId="4" xfId="0" applyFill="1" applyBorder="1" applyAlignment="1">
      <alignment horizontal="left" wrapText="1"/>
    </xf>
    <xf numFmtId="0" fontId="16" fillId="0" borderId="1" xfId="0" applyFont="1" applyFill="1" applyBorder="1" applyAlignment="1">
      <alignment horizontal="center" vertical="top" wrapText="1"/>
    </xf>
    <xf numFmtId="0" fontId="16" fillId="0" borderId="2" xfId="0" applyFont="1" applyFill="1" applyBorder="1" applyAlignment="1">
      <alignment horizontal="center" vertical="top" wrapText="1"/>
    </xf>
    <xf numFmtId="0" fontId="5" fillId="3" borderId="14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top"/>
    </xf>
    <xf numFmtId="0" fontId="11" fillId="0" borderId="0" xfId="0" applyFont="1" applyFill="1" applyBorder="1" applyAlignment="1">
      <alignment horizontal="center" vertical="top"/>
    </xf>
    <xf numFmtId="44" fontId="0" fillId="0" borderId="0" xfId="1" applyFont="1" applyFill="1" applyBorder="1" applyAlignment="1">
      <alignment horizontal="left" vertical="top"/>
    </xf>
    <xf numFmtId="0" fontId="12" fillId="0" borderId="0" xfId="2" applyFill="1" applyBorder="1" applyAlignment="1">
      <alignment horizontal="left" vertical="top"/>
    </xf>
    <xf numFmtId="0" fontId="11" fillId="0" borderId="0" xfId="0" applyFont="1" applyFill="1" applyBorder="1" applyAlignment="1">
      <alignment horizontal="left" vertical="top"/>
    </xf>
    <xf numFmtId="0" fontId="10" fillId="0" borderId="0" xfId="0" applyFont="1" applyFill="1" applyBorder="1" applyAlignment="1">
      <alignment horizontal="left" vertical="top" wrapText="1"/>
    </xf>
  </cellXfs>
  <cellStyles count="3">
    <cellStyle name="Currency" xfId="1" builtinId="4"/>
    <cellStyle name="Hyperlink" xfId="2" builtinId="8"/>
    <cellStyle name="Normal" xfId="0" builtinId="0"/>
  </cellStyles>
  <dxfs count="6">
    <dxf>
      <font>
        <color rgb="FF006100"/>
      </font>
      <fill>
        <patternFill>
          <bgColor rgb="FFFFC000"/>
        </patternFill>
      </fill>
    </dxf>
    <dxf>
      <font>
        <color rgb="FF006100"/>
      </font>
      <fill>
        <patternFill>
          <bgColor rgb="FFFFC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colors>
    <mruColors>
      <color rgb="FF00FF00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fhwa.dot.gov/programadmin/contracts/ta508046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30A95D-7C24-480B-A2DA-BC2C450E6B14}">
  <dimension ref="A1:R95"/>
  <sheetViews>
    <sheetView tabSelected="1" topLeftCell="G2" zoomScale="115" zoomScaleNormal="115" workbookViewId="0">
      <selection activeCell="J6" sqref="J6:J7"/>
    </sheetView>
  </sheetViews>
  <sheetFormatPr defaultRowHeight="12.75" x14ac:dyDescent="0.2"/>
  <cols>
    <col min="1" max="1" width="19.6640625" customWidth="1"/>
    <col min="2" max="2" width="51.83203125" bestFit="1" customWidth="1"/>
    <col min="3" max="3" width="11.6640625" bestFit="1" customWidth="1"/>
    <col min="4" max="4" width="9.83203125" customWidth="1"/>
    <col min="5" max="5" width="11.83203125" bestFit="1" customWidth="1"/>
    <col min="6" max="6" width="12.6640625" customWidth="1"/>
    <col min="7" max="7" width="10.1640625" bestFit="1" customWidth="1"/>
    <col min="8" max="8" width="12.1640625" bestFit="1" customWidth="1"/>
    <col min="9" max="9" width="11.1640625" bestFit="1" customWidth="1"/>
    <col min="10" max="10" width="12.6640625" customWidth="1"/>
    <col min="11" max="11" width="13.33203125" customWidth="1"/>
    <col min="12" max="12" width="13.33203125" style="18" customWidth="1"/>
    <col min="13" max="13" width="17.83203125" customWidth="1"/>
    <col min="14" max="14" width="11.83203125" bestFit="1" customWidth="1"/>
    <col min="16" max="16" width="12.6640625" bestFit="1" customWidth="1"/>
  </cols>
  <sheetData>
    <row r="1" spans="1:15" x14ac:dyDescent="0.2">
      <c r="A1" s="102" t="s">
        <v>31</v>
      </c>
      <c r="B1" s="102"/>
      <c r="C1" s="3"/>
      <c r="D1" s="3"/>
      <c r="E1" s="3"/>
      <c r="F1" s="3"/>
      <c r="G1" s="3"/>
      <c r="H1" s="3"/>
      <c r="I1" s="3"/>
      <c r="J1" s="31"/>
    </row>
    <row r="2" spans="1:15" x14ac:dyDescent="0.2">
      <c r="A2" s="102" t="s">
        <v>0</v>
      </c>
      <c r="B2" s="102"/>
      <c r="C2" s="3"/>
      <c r="D2" s="3"/>
      <c r="E2" s="3"/>
      <c r="F2" s="3"/>
      <c r="G2" s="3"/>
      <c r="H2" s="3"/>
      <c r="I2" s="3"/>
      <c r="J2" s="31"/>
    </row>
    <row r="3" spans="1:15" s="18" customFormat="1" ht="13.5" thickBot="1" x14ac:dyDescent="0.25">
      <c r="A3" s="103">
        <v>43994</v>
      </c>
      <c r="B3" s="103"/>
      <c r="C3" s="3"/>
      <c r="D3" s="3"/>
      <c r="E3" s="3"/>
      <c r="F3" s="3"/>
      <c r="G3" s="3"/>
      <c r="H3" s="3"/>
      <c r="I3" s="3"/>
      <c r="J3" s="31"/>
    </row>
    <row r="4" spans="1:15" s="18" customFormat="1" ht="13.5" thickBot="1" x14ac:dyDescent="0.25">
      <c r="A4" s="97" t="s">
        <v>91</v>
      </c>
      <c r="B4" s="98"/>
      <c r="C4" s="98"/>
      <c r="D4" s="98"/>
      <c r="E4" s="98"/>
      <c r="F4" s="98"/>
      <c r="G4" s="98"/>
      <c r="H4" s="98"/>
      <c r="I4" s="99"/>
      <c r="J4" s="34" t="s">
        <v>90</v>
      </c>
    </row>
    <row r="5" spans="1:15" x14ac:dyDescent="0.2">
      <c r="A5" s="37" t="s">
        <v>92</v>
      </c>
      <c r="B5" s="38">
        <v>7</v>
      </c>
      <c r="C5" s="4"/>
      <c r="D5" s="4"/>
      <c r="E5" s="4"/>
      <c r="F5" s="4"/>
      <c r="G5" s="4"/>
      <c r="H5" s="4"/>
      <c r="I5" s="4"/>
      <c r="J5" s="42" t="s">
        <v>85</v>
      </c>
    </row>
    <row r="6" spans="1:15" ht="39" thickBot="1" x14ac:dyDescent="0.25">
      <c r="A6" s="35" t="s">
        <v>93</v>
      </c>
      <c r="B6" s="36" t="str">
        <f>IF(H38&lt;(F38*1.2),"YES, step one complete","No, Further Analysis Required")</f>
        <v>YES, step one complete</v>
      </c>
      <c r="C6" s="18"/>
      <c r="D6" s="13"/>
      <c r="E6" s="5"/>
      <c r="F6" s="18"/>
      <c r="G6" s="18"/>
      <c r="H6" s="18"/>
      <c r="J6" s="110" t="s">
        <v>83</v>
      </c>
    </row>
    <row r="7" spans="1:15" ht="12.75" customHeight="1" thickBot="1" x14ac:dyDescent="0.25">
      <c r="A7" s="106"/>
      <c r="B7" s="106"/>
      <c r="C7" s="106"/>
      <c r="D7" s="107"/>
      <c r="E7" s="108" t="s">
        <v>32</v>
      </c>
      <c r="F7" s="109"/>
      <c r="G7" s="108" t="s">
        <v>33</v>
      </c>
      <c r="H7" s="109"/>
      <c r="I7" s="39"/>
      <c r="J7" s="111"/>
      <c r="K7" s="95" t="s">
        <v>89</v>
      </c>
      <c r="L7" s="96"/>
      <c r="N7" s="1"/>
      <c r="O7" s="18"/>
    </row>
    <row r="8" spans="1:15" ht="66.75" customHeight="1" x14ac:dyDescent="0.2">
      <c r="A8" s="40" t="s">
        <v>39</v>
      </c>
      <c r="B8" s="59" t="s">
        <v>40</v>
      </c>
      <c r="C8" s="60" t="s">
        <v>34</v>
      </c>
      <c r="D8" s="60" t="s">
        <v>35</v>
      </c>
      <c r="E8" s="74" t="s">
        <v>36</v>
      </c>
      <c r="F8" s="60" t="s">
        <v>79</v>
      </c>
      <c r="G8" s="61" t="s">
        <v>36</v>
      </c>
      <c r="H8" s="60" t="s">
        <v>79</v>
      </c>
      <c r="I8" s="62" t="s">
        <v>37</v>
      </c>
      <c r="J8" s="62" t="s">
        <v>38</v>
      </c>
      <c r="K8" s="63" t="s">
        <v>99</v>
      </c>
      <c r="L8" s="78" t="s">
        <v>100</v>
      </c>
    </row>
    <row r="9" spans="1:15" x14ac:dyDescent="0.2">
      <c r="A9" s="55">
        <v>201.11</v>
      </c>
      <c r="B9" s="64" t="s">
        <v>41</v>
      </c>
      <c r="C9" s="65">
        <v>0.65</v>
      </c>
      <c r="D9" s="66" t="s">
        <v>42</v>
      </c>
      <c r="E9" s="75">
        <v>25000</v>
      </c>
      <c r="F9" s="67">
        <f t="shared" ref="F9:F37" si="0">C9*E9</f>
        <v>16250</v>
      </c>
      <c r="G9" s="68">
        <v>15000</v>
      </c>
      <c r="H9" s="67">
        <f t="shared" ref="H9:H37" si="1">G9*C9</f>
        <v>9750</v>
      </c>
      <c r="I9" s="69">
        <f t="shared" ref="I9:I37" si="2">H9-F9</f>
        <v>-6500</v>
      </c>
      <c r="J9" s="70">
        <f>ABS(I9)</f>
        <v>6500</v>
      </c>
      <c r="K9" s="33" t="str">
        <f>IF(G9&gt;(E9*1.25),IF(J9&gt;$H$42,"OK","Analyze"),"OK")</f>
        <v>OK</v>
      </c>
      <c r="L9" s="41" t="str">
        <f>IF(G9&lt;(E9*0.75),IF(J9&gt;$H$42,"OK","Analyze"),"OK")</f>
        <v>OK</v>
      </c>
    </row>
    <row r="10" spans="1:15" ht="12.75" customHeight="1" x14ac:dyDescent="0.2">
      <c r="A10" s="55">
        <v>203.15</v>
      </c>
      <c r="B10" s="64" t="s">
        <v>43</v>
      </c>
      <c r="C10" s="71">
        <v>2920</v>
      </c>
      <c r="D10" s="66" t="s">
        <v>44</v>
      </c>
      <c r="E10" s="76">
        <v>15</v>
      </c>
      <c r="F10" s="67">
        <f t="shared" si="0"/>
        <v>43800</v>
      </c>
      <c r="G10" s="72">
        <v>16</v>
      </c>
      <c r="H10" s="67">
        <f t="shared" si="1"/>
        <v>46720</v>
      </c>
      <c r="I10" s="69">
        <f t="shared" si="2"/>
        <v>2920</v>
      </c>
      <c r="J10" s="70">
        <f>ABS(I10)</f>
        <v>2920</v>
      </c>
      <c r="K10" s="33" t="str">
        <f t="shared" ref="K10:K37" si="3">IF(G10&gt;(E10*1.25),IF(J10&gt;$H$42,"OK","Analyze"),"OK")</f>
        <v>OK</v>
      </c>
      <c r="L10" s="41" t="str">
        <f t="shared" ref="L10:L37" si="4">IF(G10&lt;(E10*0.75),IF(J10&gt;$H$42,"OK","Analyze"),"OK")</f>
        <v>OK</v>
      </c>
    </row>
    <row r="11" spans="1:15" x14ac:dyDescent="0.2">
      <c r="A11" s="55">
        <v>203.3</v>
      </c>
      <c r="B11" s="64" t="s">
        <v>45</v>
      </c>
      <c r="C11" s="71">
        <v>28</v>
      </c>
      <c r="D11" s="66" t="s">
        <v>44</v>
      </c>
      <c r="E11" s="76">
        <v>12</v>
      </c>
      <c r="F11" s="67">
        <f t="shared" si="0"/>
        <v>336</v>
      </c>
      <c r="G11" s="72">
        <v>23</v>
      </c>
      <c r="H11" s="67">
        <f t="shared" si="1"/>
        <v>644</v>
      </c>
      <c r="I11" s="69">
        <f t="shared" si="2"/>
        <v>308</v>
      </c>
      <c r="J11" s="70">
        <f t="shared" ref="J10:J37" si="5">ABS(I11)</f>
        <v>308</v>
      </c>
      <c r="K11" s="33" t="str">
        <f t="shared" si="3"/>
        <v>Analyze</v>
      </c>
      <c r="L11" s="41" t="str">
        <f t="shared" si="4"/>
        <v>OK</v>
      </c>
      <c r="M11" s="44"/>
    </row>
    <row r="12" spans="1:15" x14ac:dyDescent="0.2">
      <c r="A12" s="55">
        <v>204.3</v>
      </c>
      <c r="B12" s="64" t="s">
        <v>46</v>
      </c>
      <c r="C12" s="71">
        <v>6</v>
      </c>
      <c r="D12" s="66" t="s">
        <v>44</v>
      </c>
      <c r="E12" s="76">
        <v>41</v>
      </c>
      <c r="F12" s="67">
        <f t="shared" si="0"/>
        <v>246</v>
      </c>
      <c r="G12" s="72">
        <v>100</v>
      </c>
      <c r="H12" s="67">
        <f t="shared" si="1"/>
        <v>600</v>
      </c>
      <c r="I12" s="69">
        <f t="shared" si="2"/>
        <v>354</v>
      </c>
      <c r="J12" s="70">
        <f t="shared" si="5"/>
        <v>354</v>
      </c>
      <c r="K12" s="33" t="str">
        <f t="shared" si="3"/>
        <v>Analyze</v>
      </c>
      <c r="L12" s="41" t="str">
        <f t="shared" si="4"/>
        <v>OK</v>
      </c>
      <c r="M12" s="44"/>
    </row>
    <row r="13" spans="1:15" x14ac:dyDescent="0.2">
      <c r="A13" s="55">
        <v>301.25</v>
      </c>
      <c r="B13" s="64" t="s">
        <v>47</v>
      </c>
      <c r="C13" s="71">
        <v>3</v>
      </c>
      <c r="D13" s="66" t="s">
        <v>44</v>
      </c>
      <c r="E13" s="76">
        <v>37</v>
      </c>
      <c r="F13" s="67">
        <f t="shared" si="0"/>
        <v>111</v>
      </c>
      <c r="G13" s="72">
        <v>100</v>
      </c>
      <c r="H13" s="67">
        <f t="shared" si="1"/>
        <v>300</v>
      </c>
      <c r="I13" s="69">
        <f t="shared" si="2"/>
        <v>189</v>
      </c>
      <c r="J13" s="70">
        <f t="shared" si="5"/>
        <v>189</v>
      </c>
      <c r="K13" s="33" t="str">
        <f t="shared" si="3"/>
        <v>Analyze</v>
      </c>
      <c r="L13" s="41" t="str">
        <f t="shared" si="4"/>
        <v>OK</v>
      </c>
      <c r="M13" s="44"/>
    </row>
    <row r="14" spans="1:15" x14ac:dyDescent="0.2">
      <c r="A14" s="56">
        <v>601.09050000000002</v>
      </c>
      <c r="B14" s="64" t="s">
        <v>48</v>
      </c>
      <c r="C14" s="71">
        <v>195</v>
      </c>
      <c r="D14" s="66" t="s">
        <v>49</v>
      </c>
      <c r="E14" s="76">
        <v>80</v>
      </c>
      <c r="F14" s="67">
        <f t="shared" si="0"/>
        <v>15600</v>
      </c>
      <c r="G14" s="72">
        <v>50</v>
      </c>
      <c r="H14" s="67">
        <f t="shared" si="1"/>
        <v>9750</v>
      </c>
      <c r="I14" s="69">
        <f t="shared" si="2"/>
        <v>-5850</v>
      </c>
      <c r="J14" s="70">
        <f t="shared" si="5"/>
        <v>5850</v>
      </c>
      <c r="K14" s="33" t="str">
        <f t="shared" si="3"/>
        <v>OK</v>
      </c>
      <c r="L14" s="41" t="str">
        <f t="shared" si="4"/>
        <v>OK</v>
      </c>
      <c r="M14" s="44"/>
    </row>
    <row r="15" spans="1:15" x14ac:dyDescent="0.2">
      <c r="A15" s="56">
        <v>601.0915</v>
      </c>
      <c r="B15" s="64" t="s">
        <v>50</v>
      </c>
      <c r="C15" s="71">
        <v>10</v>
      </c>
      <c r="D15" s="66" t="s">
        <v>49</v>
      </c>
      <c r="E15" s="76">
        <v>90</v>
      </c>
      <c r="F15" s="67">
        <f t="shared" si="0"/>
        <v>900</v>
      </c>
      <c r="G15" s="72">
        <v>100</v>
      </c>
      <c r="H15" s="67">
        <f t="shared" si="1"/>
        <v>1000</v>
      </c>
      <c r="I15" s="69">
        <f t="shared" si="2"/>
        <v>100</v>
      </c>
      <c r="J15" s="70">
        <f t="shared" si="5"/>
        <v>100</v>
      </c>
      <c r="K15" s="33" t="str">
        <f t="shared" si="3"/>
        <v>OK</v>
      </c>
      <c r="L15" s="41" t="str">
        <f t="shared" si="4"/>
        <v>OK</v>
      </c>
      <c r="M15" s="44"/>
    </row>
    <row r="16" spans="1:15" x14ac:dyDescent="0.2">
      <c r="A16" s="56">
        <v>601.09199999999998</v>
      </c>
      <c r="B16" s="64" t="s">
        <v>51</v>
      </c>
      <c r="C16" s="71">
        <v>55</v>
      </c>
      <c r="D16" s="66" t="s">
        <v>49</v>
      </c>
      <c r="E16" s="76">
        <v>100</v>
      </c>
      <c r="F16" s="67">
        <f t="shared" si="0"/>
        <v>5500</v>
      </c>
      <c r="G16" s="72">
        <v>65</v>
      </c>
      <c r="H16" s="67">
        <f t="shared" si="1"/>
        <v>3575</v>
      </c>
      <c r="I16" s="69">
        <f t="shared" si="2"/>
        <v>-1925</v>
      </c>
      <c r="J16" s="70">
        <f t="shared" si="5"/>
        <v>1925</v>
      </c>
      <c r="K16" s="33" t="str">
        <f t="shared" si="3"/>
        <v>OK</v>
      </c>
      <c r="L16" s="41" t="str">
        <f t="shared" si="4"/>
        <v>OK</v>
      </c>
      <c r="M16" s="44"/>
    </row>
    <row r="17" spans="1:18" x14ac:dyDescent="0.2">
      <c r="A17" s="55">
        <v>604.11</v>
      </c>
      <c r="B17" s="64" t="s">
        <v>52</v>
      </c>
      <c r="C17" s="71">
        <v>2</v>
      </c>
      <c r="D17" s="66" t="s">
        <v>53</v>
      </c>
      <c r="E17" s="77">
        <v>5000</v>
      </c>
      <c r="F17" s="67">
        <f t="shared" si="0"/>
        <v>10000</v>
      </c>
      <c r="G17" s="67">
        <v>6000</v>
      </c>
      <c r="H17" s="67">
        <f t="shared" si="1"/>
        <v>12000</v>
      </c>
      <c r="I17" s="69">
        <f t="shared" si="2"/>
        <v>2000</v>
      </c>
      <c r="J17" s="70">
        <f t="shared" si="5"/>
        <v>2000</v>
      </c>
      <c r="K17" s="33" t="str">
        <f t="shared" si="3"/>
        <v>OK</v>
      </c>
      <c r="L17" s="41" t="str">
        <f t="shared" si="4"/>
        <v>OK</v>
      </c>
      <c r="M17" s="44"/>
    </row>
    <row r="18" spans="1:18" x14ac:dyDescent="0.2">
      <c r="A18" s="55">
        <v>605.11</v>
      </c>
      <c r="B18" s="64" t="s">
        <v>54</v>
      </c>
      <c r="C18" s="71">
        <v>4</v>
      </c>
      <c r="D18" s="66" t="s">
        <v>49</v>
      </c>
      <c r="E18" s="76">
        <v>90</v>
      </c>
      <c r="F18" s="67">
        <f t="shared" si="0"/>
        <v>360</v>
      </c>
      <c r="G18" s="72">
        <v>100</v>
      </c>
      <c r="H18" s="67">
        <f t="shared" si="1"/>
        <v>400</v>
      </c>
      <c r="I18" s="69">
        <f t="shared" si="2"/>
        <v>40</v>
      </c>
      <c r="J18" s="70">
        <f t="shared" si="5"/>
        <v>40</v>
      </c>
      <c r="K18" s="33" t="str">
        <f t="shared" si="3"/>
        <v>OK</v>
      </c>
      <c r="L18" s="41" t="str">
        <f t="shared" si="4"/>
        <v>OK</v>
      </c>
      <c r="M18" s="44"/>
      <c r="R18" s="22"/>
    </row>
    <row r="19" spans="1:18" x14ac:dyDescent="0.2">
      <c r="A19" s="55">
        <v>613.11</v>
      </c>
      <c r="B19" s="64" t="s">
        <v>55</v>
      </c>
      <c r="C19" s="71">
        <v>35</v>
      </c>
      <c r="D19" s="66" t="s">
        <v>44</v>
      </c>
      <c r="E19" s="76">
        <v>45</v>
      </c>
      <c r="F19" s="67">
        <f t="shared" si="0"/>
        <v>1575</v>
      </c>
      <c r="G19" s="72">
        <v>75</v>
      </c>
      <c r="H19" s="67">
        <f t="shared" si="1"/>
        <v>2625</v>
      </c>
      <c r="I19" s="69">
        <f t="shared" si="2"/>
        <v>1050</v>
      </c>
      <c r="J19" s="70">
        <f t="shared" si="5"/>
        <v>1050</v>
      </c>
      <c r="K19" s="33" t="str">
        <f t="shared" si="3"/>
        <v>Analyze</v>
      </c>
      <c r="L19" s="41" t="str">
        <f t="shared" si="4"/>
        <v>OK</v>
      </c>
      <c r="M19" s="44"/>
    </row>
    <row r="20" spans="1:18" x14ac:dyDescent="0.2">
      <c r="A20" s="55">
        <v>630.1</v>
      </c>
      <c r="B20" s="64" t="s">
        <v>56</v>
      </c>
      <c r="C20" s="71">
        <v>20</v>
      </c>
      <c r="D20" s="66" t="s">
        <v>57</v>
      </c>
      <c r="E20" s="76">
        <v>52</v>
      </c>
      <c r="F20" s="67">
        <f t="shared" si="0"/>
        <v>1040</v>
      </c>
      <c r="G20" s="72">
        <v>100</v>
      </c>
      <c r="H20" s="67">
        <f t="shared" si="1"/>
        <v>2000</v>
      </c>
      <c r="I20" s="69">
        <f t="shared" si="2"/>
        <v>960</v>
      </c>
      <c r="J20" s="70">
        <f t="shared" si="5"/>
        <v>960</v>
      </c>
      <c r="K20" s="33" t="str">
        <f t="shared" si="3"/>
        <v>Analyze</v>
      </c>
      <c r="L20" s="41" t="str">
        <f t="shared" si="4"/>
        <v>OK</v>
      </c>
      <c r="M20" s="44"/>
    </row>
    <row r="21" spans="1:18" x14ac:dyDescent="0.2">
      <c r="A21" s="55">
        <v>630.15</v>
      </c>
      <c r="B21" s="64" t="s">
        <v>58</v>
      </c>
      <c r="C21" s="71">
        <v>200</v>
      </c>
      <c r="D21" s="66" t="s">
        <v>57</v>
      </c>
      <c r="E21" s="76">
        <v>24</v>
      </c>
      <c r="F21" s="67">
        <f t="shared" si="0"/>
        <v>4800</v>
      </c>
      <c r="G21" s="72">
        <v>50</v>
      </c>
      <c r="H21" s="67">
        <f t="shared" si="1"/>
        <v>10000</v>
      </c>
      <c r="I21" s="69">
        <f t="shared" si="2"/>
        <v>5200</v>
      </c>
      <c r="J21" s="70">
        <f t="shared" si="5"/>
        <v>5200</v>
      </c>
      <c r="K21" s="33" t="str">
        <f t="shared" si="3"/>
        <v>OK</v>
      </c>
      <c r="L21" s="41" t="str">
        <f t="shared" si="4"/>
        <v>OK</v>
      </c>
      <c r="M21" s="44"/>
    </row>
    <row r="22" spans="1:18" x14ac:dyDescent="0.2">
      <c r="A22" s="55">
        <v>635.11</v>
      </c>
      <c r="B22" s="64" t="s">
        <v>59</v>
      </c>
      <c r="C22" s="71">
        <v>1</v>
      </c>
      <c r="D22" s="66" t="s">
        <v>60</v>
      </c>
      <c r="E22" s="75">
        <v>20000</v>
      </c>
      <c r="F22" s="67">
        <f t="shared" si="0"/>
        <v>20000</v>
      </c>
      <c r="G22" s="68">
        <v>20000</v>
      </c>
      <c r="H22" s="67">
        <f t="shared" si="1"/>
        <v>20000</v>
      </c>
      <c r="I22" s="69">
        <f t="shared" si="2"/>
        <v>0</v>
      </c>
      <c r="J22" s="70">
        <f t="shared" si="5"/>
        <v>0</v>
      </c>
      <c r="K22" s="33" t="str">
        <f t="shared" si="3"/>
        <v>OK</v>
      </c>
      <c r="L22" s="41" t="str">
        <f t="shared" si="4"/>
        <v>OK</v>
      </c>
      <c r="M22" s="44"/>
    </row>
    <row r="23" spans="1:18" x14ac:dyDescent="0.2">
      <c r="A23" s="55">
        <v>641.11</v>
      </c>
      <c r="B23" s="64" t="s">
        <v>61</v>
      </c>
      <c r="C23" s="71">
        <v>1</v>
      </c>
      <c r="D23" s="66" t="s">
        <v>60</v>
      </c>
      <c r="E23" s="77">
        <v>5000</v>
      </c>
      <c r="F23" s="67">
        <f t="shared" si="0"/>
        <v>5000</v>
      </c>
      <c r="G23" s="67">
        <v>3000</v>
      </c>
      <c r="H23" s="67">
        <f t="shared" si="1"/>
        <v>3000</v>
      </c>
      <c r="I23" s="69">
        <f t="shared" si="2"/>
        <v>-2000</v>
      </c>
      <c r="J23" s="70">
        <f t="shared" si="5"/>
        <v>2000</v>
      </c>
      <c r="K23" s="33" t="str">
        <f t="shared" si="3"/>
        <v>OK</v>
      </c>
      <c r="L23" s="41" t="str">
        <f t="shared" si="4"/>
        <v>OK</v>
      </c>
      <c r="M23" s="44"/>
      <c r="R23" s="5"/>
    </row>
    <row r="24" spans="1:18" x14ac:dyDescent="0.2">
      <c r="A24" s="55">
        <v>649.30999999999995</v>
      </c>
      <c r="B24" s="64" t="s">
        <v>62</v>
      </c>
      <c r="C24" s="71">
        <v>70</v>
      </c>
      <c r="D24" s="66" t="s">
        <v>63</v>
      </c>
      <c r="E24" s="76">
        <v>2.75</v>
      </c>
      <c r="F24" s="67">
        <f t="shared" si="0"/>
        <v>192.5</v>
      </c>
      <c r="G24" s="72">
        <v>3</v>
      </c>
      <c r="H24" s="67">
        <f t="shared" si="1"/>
        <v>210</v>
      </c>
      <c r="I24" s="69">
        <f t="shared" si="2"/>
        <v>17.5</v>
      </c>
      <c r="J24" s="70">
        <f t="shared" si="5"/>
        <v>17.5</v>
      </c>
      <c r="K24" s="33" t="str">
        <f t="shared" si="3"/>
        <v>OK</v>
      </c>
      <c r="L24" s="41" t="str">
        <f t="shared" si="4"/>
        <v>OK</v>
      </c>
      <c r="M24" s="44"/>
    </row>
    <row r="25" spans="1:18" x14ac:dyDescent="0.2">
      <c r="A25" s="55">
        <v>651.15</v>
      </c>
      <c r="B25" s="64" t="s">
        <v>64</v>
      </c>
      <c r="C25" s="71">
        <v>30</v>
      </c>
      <c r="D25" s="66" t="s">
        <v>65</v>
      </c>
      <c r="E25" s="76">
        <v>10</v>
      </c>
      <c r="F25" s="67">
        <f t="shared" si="0"/>
        <v>300</v>
      </c>
      <c r="G25" s="72">
        <v>10</v>
      </c>
      <c r="H25" s="67">
        <f t="shared" si="1"/>
        <v>300</v>
      </c>
      <c r="I25" s="69">
        <f t="shared" si="2"/>
        <v>0</v>
      </c>
      <c r="J25" s="70">
        <f t="shared" si="5"/>
        <v>0</v>
      </c>
      <c r="K25" s="33" t="str">
        <f t="shared" si="3"/>
        <v>OK</v>
      </c>
      <c r="L25" s="41" t="str">
        <f t="shared" si="4"/>
        <v>OK</v>
      </c>
      <c r="M25" s="44"/>
    </row>
    <row r="26" spans="1:18" x14ac:dyDescent="0.2">
      <c r="A26" s="55">
        <v>651.15</v>
      </c>
      <c r="B26" s="64" t="s">
        <v>66</v>
      </c>
      <c r="C26" s="71">
        <v>6</v>
      </c>
      <c r="D26" s="66" t="s">
        <v>65</v>
      </c>
      <c r="E26" s="76">
        <v>125</v>
      </c>
      <c r="F26" s="67">
        <f t="shared" si="0"/>
        <v>750</v>
      </c>
      <c r="G26" s="72">
        <v>200</v>
      </c>
      <c r="H26" s="67">
        <f t="shared" si="1"/>
        <v>1200</v>
      </c>
      <c r="I26" s="69">
        <f t="shared" si="2"/>
        <v>450</v>
      </c>
      <c r="J26" s="70">
        <f t="shared" si="5"/>
        <v>450</v>
      </c>
      <c r="K26" s="33" t="str">
        <f t="shared" si="3"/>
        <v>Analyze</v>
      </c>
      <c r="L26" s="41" t="str">
        <f t="shared" si="4"/>
        <v>OK</v>
      </c>
      <c r="M26" s="44"/>
    </row>
    <row r="27" spans="1:18" x14ac:dyDescent="0.2">
      <c r="A27" s="55">
        <v>651.17999999999995</v>
      </c>
      <c r="B27" s="64" t="s">
        <v>67</v>
      </c>
      <c r="C27" s="71">
        <v>300</v>
      </c>
      <c r="D27" s="66" t="s">
        <v>65</v>
      </c>
      <c r="E27" s="76">
        <v>3</v>
      </c>
      <c r="F27" s="67">
        <f t="shared" si="0"/>
        <v>900</v>
      </c>
      <c r="G27" s="72">
        <v>3</v>
      </c>
      <c r="H27" s="67">
        <f t="shared" si="1"/>
        <v>900</v>
      </c>
      <c r="I27" s="69">
        <f t="shared" si="2"/>
        <v>0</v>
      </c>
      <c r="J27" s="70">
        <f t="shared" si="5"/>
        <v>0</v>
      </c>
      <c r="K27" s="33" t="str">
        <f t="shared" si="3"/>
        <v>OK</v>
      </c>
      <c r="L27" s="41" t="str">
        <f t="shared" si="4"/>
        <v>OK</v>
      </c>
      <c r="M27" s="44"/>
    </row>
    <row r="28" spans="1:18" x14ac:dyDescent="0.2">
      <c r="A28" s="55">
        <v>651.20000000000005</v>
      </c>
      <c r="B28" s="64" t="s">
        <v>68</v>
      </c>
      <c r="C28" s="73">
        <v>1.2</v>
      </c>
      <c r="D28" s="66" t="s">
        <v>69</v>
      </c>
      <c r="E28" s="76">
        <v>800</v>
      </c>
      <c r="F28" s="67">
        <f t="shared" si="0"/>
        <v>960</v>
      </c>
      <c r="G28" s="72">
        <v>500</v>
      </c>
      <c r="H28" s="67">
        <f t="shared" si="1"/>
        <v>600</v>
      </c>
      <c r="I28" s="69">
        <f t="shared" si="2"/>
        <v>-360</v>
      </c>
      <c r="J28" s="70">
        <f t="shared" si="5"/>
        <v>360</v>
      </c>
      <c r="K28" s="33" t="str">
        <f t="shared" si="3"/>
        <v>OK</v>
      </c>
      <c r="L28" s="41" t="str">
        <f t="shared" si="4"/>
        <v>Analyze</v>
      </c>
      <c r="M28" s="44"/>
    </row>
    <row r="29" spans="1:18" x14ac:dyDescent="0.2">
      <c r="A29" s="55">
        <v>651.35</v>
      </c>
      <c r="B29" s="64" t="s">
        <v>70</v>
      </c>
      <c r="C29" s="71">
        <v>275</v>
      </c>
      <c r="D29" s="66" t="s">
        <v>44</v>
      </c>
      <c r="E29" s="76">
        <v>40</v>
      </c>
      <c r="F29" s="67">
        <f t="shared" si="0"/>
        <v>11000</v>
      </c>
      <c r="G29" s="72">
        <v>50</v>
      </c>
      <c r="H29" s="67">
        <f t="shared" si="1"/>
        <v>13750</v>
      </c>
      <c r="I29" s="69">
        <f t="shared" si="2"/>
        <v>2750</v>
      </c>
      <c r="J29" s="70">
        <f t="shared" si="5"/>
        <v>2750</v>
      </c>
      <c r="K29" s="33" t="str">
        <f t="shared" si="3"/>
        <v>OK</v>
      </c>
      <c r="L29" s="41" t="str">
        <f t="shared" si="4"/>
        <v>OK</v>
      </c>
    </row>
    <row r="30" spans="1:18" x14ac:dyDescent="0.2">
      <c r="A30" s="55">
        <v>653.1</v>
      </c>
      <c r="B30" s="64" t="s">
        <v>71</v>
      </c>
      <c r="C30" s="73">
        <v>1.2</v>
      </c>
      <c r="D30" s="66" t="s">
        <v>69</v>
      </c>
      <c r="E30" s="76">
        <v>600</v>
      </c>
      <c r="F30" s="67">
        <f t="shared" si="0"/>
        <v>720</v>
      </c>
      <c r="G30" s="72">
        <v>700</v>
      </c>
      <c r="H30" s="67">
        <f t="shared" si="1"/>
        <v>840</v>
      </c>
      <c r="I30" s="69">
        <f t="shared" si="2"/>
        <v>120</v>
      </c>
      <c r="J30" s="70">
        <f t="shared" si="5"/>
        <v>120</v>
      </c>
      <c r="K30" s="33" t="str">
        <f t="shared" si="3"/>
        <v>OK</v>
      </c>
      <c r="L30" s="41" t="str">
        <f t="shared" si="4"/>
        <v>OK</v>
      </c>
    </row>
    <row r="31" spans="1:18" x14ac:dyDescent="0.2">
      <c r="A31" s="55">
        <v>653.20000000000005</v>
      </c>
      <c r="B31" s="64" t="s">
        <v>72</v>
      </c>
      <c r="C31" s="71">
        <v>2465</v>
      </c>
      <c r="D31" s="66" t="s">
        <v>63</v>
      </c>
      <c r="E31" s="76">
        <v>3</v>
      </c>
      <c r="F31" s="67">
        <f t="shared" si="0"/>
        <v>7395</v>
      </c>
      <c r="G31" s="72">
        <v>2.5</v>
      </c>
      <c r="H31" s="67">
        <f t="shared" si="1"/>
        <v>6162.5</v>
      </c>
      <c r="I31" s="69">
        <f t="shared" si="2"/>
        <v>-1232.5</v>
      </c>
      <c r="J31" s="70">
        <f t="shared" si="5"/>
        <v>1232.5</v>
      </c>
      <c r="K31" s="33" t="str">
        <f t="shared" si="3"/>
        <v>OK</v>
      </c>
      <c r="L31" s="41" t="str">
        <f t="shared" si="4"/>
        <v>OK</v>
      </c>
    </row>
    <row r="32" spans="1:18" x14ac:dyDescent="0.2">
      <c r="A32" s="57">
        <v>653.476</v>
      </c>
      <c r="B32" s="64" t="s">
        <v>73</v>
      </c>
      <c r="C32" s="71">
        <v>40</v>
      </c>
      <c r="D32" s="66" t="s">
        <v>49</v>
      </c>
      <c r="E32" s="76">
        <v>12</v>
      </c>
      <c r="F32" s="67">
        <f t="shared" si="0"/>
        <v>480</v>
      </c>
      <c r="G32" s="72">
        <v>3</v>
      </c>
      <c r="H32" s="67">
        <f t="shared" si="1"/>
        <v>120</v>
      </c>
      <c r="I32" s="69">
        <f t="shared" si="2"/>
        <v>-360</v>
      </c>
      <c r="J32" s="70">
        <f t="shared" si="5"/>
        <v>360</v>
      </c>
      <c r="K32" s="33" t="str">
        <f t="shared" si="3"/>
        <v>OK</v>
      </c>
      <c r="L32" s="41" t="str">
        <f t="shared" si="4"/>
        <v>Analyze</v>
      </c>
    </row>
    <row r="33" spans="1:16" x14ac:dyDescent="0.2">
      <c r="A33" s="55">
        <v>653.54999999999995</v>
      </c>
      <c r="B33" s="64" t="s">
        <v>74</v>
      </c>
      <c r="C33" s="71">
        <v>880</v>
      </c>
      <c r="D33" s="66" t="s">
        <v>49</v>
      </c>
      <c r="E33" s="76">
        <v>1.75</v>
      </c>
      <c r="F33" s="67">
        <f t="shared" si="0"/>
        <v>1540</v>
      </c>
      <c r="G33" s="72">
        <v>1.5</v>
      </c>
      <c r="H33" s="67">
        <f t="shared" si="1"/>
        <v>1320</v>
      </c>
      <c r="I33" s="69">
        <f t="shared" si="2"/>
        <v>-220</v>
      </c>
      <c r="J33" s="70">
        <f t="shared" si="5"/>
        <v>220</v>
      </c>
      <c r="K33" s="33" t="str">
        <f t="shared" si="3"/>
        <v>OK</v>
      </c>
      <c r="L33" s="41" t="str">
        <f t="shared" si="4"/>
        <v>OK</v>
      </c>
    </row>
    <row r="34" spans="1:16" x14ac:dyDescent="0.2">
      <c r="A34" s="55">
        <v>656.85</v>
      </c>
      <c r="B34" s="64" t="s">
        <v>75</v>
      </c>
      <c r="C34" s="71">
        <v>1</v>
      </c>
      <c r="D34" s="66" t="s">
        <v>60</v>
      </c>
      <c r="E34" s="77">
        <v>1500</v>
      </c>
      <c r="F34" s="67">
        <f t="shared" si="0"/>
        <v>1500</v>
      </c>
      <c r="G34" s="67">
        <v>1000</v>
      </c>
      <c r="H34" s="67">
        <f t="shared" si="1"/>
        <v>1000</v>
      </c>
      <c r="I34" s="69">
        <f t="shared" si="2"/>
        <v>-500</v>
      </c>
      <c r="J34" s="70">
        <f t="shared" si="5"/>
        <v>500</v>
      </c>
      <c r="K34" s="33" t="str">
        <f t="shared" si="3"/>
        <v>OK</v>
      </c>
      <c r="L34" s="41" t="str">
        <f t="shared" si="4"/>
        <v>Analyze</v>
      </c>
    </row>
    <row r="35" spans="1:16" x14ac:dyDescent="0.2">
      <c r="A35" s="57">
        <v>900.60799999999995</v>
      </c>
      <c r="B35" s="64" t="s">
        <v>76</v>
      </c>
      <c r="C35" s="71">
        <v>85</v>
      </c>
      <c r="D35" s="66" t="s">
        <v>44</v>
      </c>
      <c r="E35" s="76">
        <v>45</v>
      </c>
      <c r="F35" s="67">
        <f t="shared" si="0"/>
        <v>3825</v>
      </c>
      <c r="G35" s="72">
        <v>50</v>
      </c>
      <c r="H35" s="67">
        <f t="shared" si="1"/>
        <v>4250</v>
      </c>
      <c r="I35" s="69">
        <f t="shared" si="2"/>
        <v>425</v>
      </c>
      <c r="J35" s="70">
        <f t="shared" si="5"/>
        <v>425</v>
      </c>
      <c r="K35" s="33" t="str">
        <f t="shared" si="3"/>
        <v>OK</v>
      </c>
      <c r="L35" s="41" t="str">
        <f t="shared" si="4"/>
        <v>OK</v>
      </c>
    </row>
    <row r="36" spans="1:16" x14ac:dyDescent="0.2">
      <c r="A36" s="57">
        <v>900.60799999999995</v>
      </c>
      <c r="B36" s="64" t="s">
        <v>77</v>
      </c>
      <c r="C36" s="71">
        <v>505</v>
      </c>
      <c r="D36" s="66" t="s">
        <v>44</v>
      </c>
      <c r="E36" s="76">
        <v>30</v>
      </c>
      <c r="F36" s="67">
        <f t="shared" si="0"/>
        <v>15150</v>
      </c>
      <c r="G36" s="72">
        <v>40</v>
      </c>
      <c r="H36" s="67">
        <f t="shared" si="1"/>
        <v>20200</v>
      </c>
      <c r="I36" s="69">
        <f t="shared" si="2"/>
        <v>5050</v>
      </c>
      <c r="J36" s="70">
        <f t="shared" si="5"/>
        <v>5050</v>
      </c>
      <c r="K36" s="33" t="str">
        <f t="shared" si="3"/>
        <v>OK</v>
      </c>
      <c r="L36" s="41" t="str">
        <f t="shared" si="4"/>
        <v>OK</v>
      </c>
    </row>
    <row r="37" spans="1:16" ht="13.5" thickBot="1" x14ac:dyDescent="0.25">
      <c r="A37" s="58">
        <v>900.60799999999995</v>
      </c>
      <c r="B37" s="79" t="s">
        <v>78</v>
      </c>
      <c r="C37" s="80">
        <v>210</v>
      </c>
      <c r="D37" s="81" t="s">
        <v>44</v>
      </c>
      <c r="E37" s="82">
        <v>50</v>
      </c>
      <c r="F37" s="83">
        <f t="shared" si="0"/>
        <v>10500</v>
      </c>
      <c r="G37" s="84">
        <v>110</v>
      </c>
      <c r="H37" s="83">
        <f t="shared" si="1"/>
        <v>23100</v>
      </c>
      <c r="I37" s="85">
        <f t="shared" si="2"/>
        <v>12600</v>
      </c>
      <c r="J37" s="70">
        <f t="shared" si="5"/>
        <v>12600</v>
      </c>
      <c r="K37" s="33" t="str">
        <f t="shared" si="3"/>
        <v>OK</v>
      </c>
      <c r="L37" s="41" t="str">
        <f t="shared" si="4"/>
        <v>OK</v>
      </c>
    </row>
    <row r="38" spans="1:16" x14ac:dyDescent="0.2">
      <c r="F38" s="19">
        <f>SUM(F9:F37)</f>
        <v>180730.5</v>
      </c>
      <c r="H38" s="19">
        <f>SUM(H9:H37)</f>
        <v>196316.5</v>
      </c>
      <c r="I38" s="32">
        <f>SUM(I9:I37)</f>
        <v>15586</v>
      </c>
      <c r="J38" s="28">
        <f>SUM(J9:J37)</f>
        <v>53481</v>
      </c>
      <c r="K38" s="29" t="s">
        <v>88</v>
      </c>
      <c r="L38" s="29"/>
      <c r="M38" s="20"/>
      <c r="N38" s="19"/>
      <c r="O38" s="21"/>
      <c r="P38" s="13"/>
    </row>
    <row r="39" spans="1:16" ht="13.5" thickBot="1" x14ac:dyDescent="0.25">
      <c r="J39" s="26"/>
      <c r="K39" s="5"/>
      <c r="L39" s="5"/>
    </row>
    <row r="40" spans="1:16" ht="26.25" customHeight="1" thickBot="1" x14ac:dyDescent="0.25">
      <c r="A40" s="104" t="s">
        <v>105</v>
      </c>
      <c r="B40" s="105"/>
      <c r="C40" s="105"/>
      <c r="D40" s="105"/>
      <c r="E40" s="105"/>
      <c r="H40" s="97" t="s">
        <v>90</v>
      </c>
      <c r="I40" s="98"/>
      <c r="J40" s="98"/>
      <c r="K40" s="98"/>
      <c r="L40" s="98"/>
      <c r="M40" s="98"/>
      <c r="N40" s="98"/>
      <c r="O40" s="99"/>
    </row>
    <row r="41" spans="1:16" ht="13.5" customHeight="1" thickBot="1" x14ac:dyDescent="0.25">
      <c r="H41" s="27" t="s">
        <v>84</v>
      </c>
    </row>
    <row r="42" spans="1:16" ht="13.5" thickBot="1" x14ac:dyDescent="0.25">
      <c r="F42" s="100" t="s">
        <v>17</v>
      </c>
      <c r="G42" s="101"/>
      <c r="H42" s="89">
        <f>Procedures!D23</f>
        <v>1807.3050000000001</v>
      </c>
      <c r="K42" s="5"/>
      <c r="L42" s="27" t="s">
        <v>86</v>
      </c>
    </row>
    <row r="43" spans="1:16" ht="13.5" customHeight="1" thickBot="1" x14ac:dyDescent="0.25">
      <c r="A43" s="94" t="s">
        <v>106</v>
      </c>
      <c r="B43" s="94"/>
      <c r="C43" s="94"/>
      <c r="D43" s="94"/>
      <c r="J43" s="52">
        <f>J38</f>
        <v>53481</v>
      </c>
      <c r="K43" s="43" t="s">
        <v>95</v>
      </c>
      <c r="L43" s="90">
        <f>J38*0.8</f>
        <v>42784.800000000003</v>
      </c>
      <c r="M43" s="91" t="s">
        <v>96</v>
      </c>
      <c r="N43" s="92"/>
      <c r="O43" s="93"/>
    </row>
    <row r="44" spans="1:16" x14ac:dyDescent="0.2">
      <c r="A44" s="94"/>
      <c r="B44" s="94"/>
      <c r="C44" s="94"/>
      <c r="D44" s="94"/>
      <c r="L44"/>
    </row>
    <row r="45" spans="1:16" ht="13.5" thickBot="1" x14ac:dyDescent="0.25">
      <c r="E45" s="19"/>
    </row>
    <row r="46" spans="1:16" ht="13.5" thickBot="1" x14ac:dyDescent="0.25">
      <c r="A46" s="87" t="s">
        <v>94</v>
      </c>
      <c r="B46" s="88"/>
      <c r="D46" s="23"/>
      <c r="E46" s="18"/>
      <c r="J46" s="27" t="s">
        <v>87</v>
      </c>
    </row>
    <row r="47" spans="1:16" x14ac:dyDescent="0.2">
      <c r="E47" s="30"/>
      <c r="J47" s="53">
        <f>J9+J10+J14+J16+J17+J21+J23+J29+J36+J37</f>
        <v>46795</v>
      </c>
      <c r="K47" s="86" t="s">
        <v>97</v>
      </c>
      <c r="L47" s="24"/>
      <c r="M47" s="25"/>
    </row>
    <row r="48" spans="1:16" x14ac:dyDescent="0.2">
      <c r="J48" s="30"/>
      <c r="K48" s="5"/>
      <c r="L48" s="5"/>
    </row>
    <row r="49" spans="2:15" x14ac:dyDescent="0.2">
      <c r="J49" s="54" t="s">
        <v>98</v>
      </c>
      <c r="K49" t="s">
        <v>101</v>
      </c>
    </row>
    <row r="50" spans="2:15" x14ac:dyDescent="0.2">
      <c r="B50" s="6"/>
    </row>
    <row r="51" spans="2:15" x14ac:dyDescent="0.2">
      <c r="J51" s="54" t="s">
        <v>98</v>
      </c>
      <c r="K51" s="43" t="s">
        <v>102</v>
      </c>
      <c r="L51" s="5"/>
    </row>
    <row r="52" spans="2:15" x14ac:dyDescent="0.2">
      <c r="K52" s="43" t="s">
        <v>103</v>
      </c>
      <c r="L52" s="5"/>
    </row>
    <row r="53" spans="2:15" x14ac:dyDescent="0.2">
      <c r="J53" s="44"/>
      <c r="K53" s="43" t="s">
        <v>104</v>
      </c>
      <c r="L53" s="44"/>
      <c r="M53" s="44"/>
      <c r="N53" s="44"/>
      <c r="O53" s="44"/>
    </row>
    <row r="54" spans="2:15" x14ac:dyDescent="0.2">
      <c r="K54" t="s">
        <v>110</v>
      </c>
    </row>
    <row r="56" spans="2:15" x14ac:dyDescent="0.2">
      <c r="L56"/>
    </row>
    <row r="57" spans="2:15" x14ac:dyDescent="0.2">
      <c r="L57"/>
    </row>
    <row r="58" spans="2:15" x14ac:dyDescent="0.2">
      <c r="L58"/>
    </row>
    <row r="59" spans="2:15" x14ac:dyDescent="0.2">
      <c r="L59"/>
    </row>
    <row r="60" spans="2:15" x14ac:dyDescent="0.2">
      <c r="L60"/>
    </row>
    <row r="61" spans="2:15" x14ac:dyDescent="0.2">
      <c r="L61"/>
    </row>
    <row r="62" spans="2:15" x14ac:dyDescent="0.2">
      <c r="L62"/>
    </row>
    <row r="63" spans="2:15" x14ac:dyDescent="0.2">
      <c r="L63"/>
    </row>
    <row r="64" spans="2:15" x14ac:dyDescent="0.2">
      <c r="L64"/>
    </row>
    <row r="65" spans="1:12" x14ac:dyDescent="0.2">
      <c r="L65"/>
    </row>
    <row r="66" spans="1:12" x14ac:dyDescent="0.2">
      <c r="L66"/>
    </row>
    <row r="67" spans="1:12" x14ac:dyDescent="0.2">
      <c r="L67"/>
    </row>
    <row r="68" spans="1:12" x14ac:dyDescent="0.2">
      <c r="L68"/>
    </row>
    <row r="69" spans="1:12" x14ac:dyDescent="0.2">
      <c r="L69"/>
    </row>
    <row r="70" spans="1:12" x14ac:dyDescent="0.2">
      <c r="L70"/>
    </row>
    <row r="71" spans="1:12" ht="16.350000000000001" customHeight="1" x14ac:dyDescent="0.2">
      <c r="L71"/>
    </row>
    <row r="72" spans="1:12" ht="12.75" customHeight="1" x14ac:dyDescent="0.2">
      <c r="B72" s="17"/>
      <c r="L72"/>
    </row>
    <row r="73" spans="1:12" x14ac:dyDescent="0.2">
      <c r="A73" s="14"/>
      <c r="B73" s="14"/>
      <c r="C73" s="14"/>
      <c r="L73"/>
    </row>
    <row r="74" spans="1:12" x14ac:dyDescent="0.2">
      <c r="A74" s="14"/>
      <c r="B74" s="14"/>
      <c r="C74" s="14"/>
      <c r="L74"/>
    </row>
    <row r="75" spans="1:12" ht="16.350000000000001" customHeight="1" x14ac:dyDescent="0.2">
      <c r="A75" s="14"/>
      <c r="B75" s="14"/>
      <c r="C75" s="14"/>
      <c r="D75" s="44"/>
      <c r="E75" s="44"/>
      <c r="F75" s="44"/>
      <c r="G75" s="44"/>
      <c r="H75" s="44"/>
      <c r="I75" s="15"/>
      <c r="J75" s="16"/>
    </row>
    <row r="76" spans="1:12" x14ac:dyDescent="0.2">
      <c r="A76" s="50"/>
      <c r="B76" s="50"/>
      <c r="C76" s="50"/>
      <c r="D76" s="50"/>
      <c r="E76" s="50"/>
      <c r="F76" s="50"/>
      <c r="G76" s="50"/>
      <c r="H76" s="50"/>
      <c r="I76" s="50"/>
      <c r="J76" s="50"/>
    </row>
    <row r="77" spans="1:12" x14ac:dyDescent="0.2">
      <c r="A77" s="51"/>
      <c r="B77" s="51"/>
      <c r="C77" s="51"/>
      <c r="D77" s="51"/>
      <c r="E77" s="51"/>
      <c r="F77" s="51"/>
      <c r="G77" s="51"/>
      <c r="H77" s="51"/>
      <c r="I77" s="51"/>
      <c r="J77" s="51"/>
    </row>
    <row r="78" spans="1:12" x14ac:dyDescent="0.2">
      <c r="A78" s="51"/>
      <c r="B78" s="51"/>
      <c r="C78" s="51"/>
      <c r="D78" s="51"/>
      <c r="E78" s="51"/>
      <c r="F78" s="51"/>
      <c r="G78" s="51"/>
      <c r="H78" s="51"/>
      <c r="I78" s="51"/>
      <c r="J78" s="51"/>
    </row>
    <row r="79" spans="1:12" x14ac:dyDescent="0.2">
      <c r="A79" s="51"/>
      <c r="B79" s="51"/>
      <c r="C79" s="51"/>
      <c r="D79" s="51"/>
      <c r="E79" s="51"/>
      <c r="F79" s="51"/>
      <c r="G79" s="51"/>
      <c r="H79" s="51"/>
      <c r="I79" s="51"/>
      <c r="J79" s="51"/>
    </row>
    <row r="80" spans="1:12" x14ac:dyDescent="0.2">
      <c r="A80" s="51"/>
      <c r="B80" s="51"/>
      <c r="C80" s="51"/>
      <c r="D80" s="51"/>
      <c r="E80" s="51"/>
      <c r="F80" s="51"/>
      <c r="G80" s="51"/>
      <c r="H80" s="51"/>
      <c r="I80" s="51"/>
      <c r="J80" s="51"/>
    </row>
    <row r="81" spans="1:10" x14ac:dyDescent="0.2">
      <c r="A81" s="2"/>
      <c r="B81" s="50"/>
      <c r="C81" s="50"/>
      <c r="D81" s="50"/>
      <c r="E81" s="50"/>
      <c r="F81" s="50"/>
      <c r="G81" s="50"/>
      <c r="H81" s="50"/>
      <c r="I81" s="50"/>
      <c r="J81" s="50"/>
    </row>
    <row r="82" spans="1:10" x14ac:dyDescent="0.2">
      <c r="A82" s="51"/>
      <c r="B82" s="51"/>
      <c r="C82" s="51"/>
      <c r="D82" s="51"/>
      <c r="E82" s="51"/>
      <c r="F82" s="51"/>
      <c r="G82" s="51"/>
      <c r="H82" s="51"/>
      <c r="I82" s="51"/>
      <c r="J82" s="51"/>
    </row>
    <row r="83" spans="1:10" x14ac:dyDescent="0.2">
      <c r="A83" s="46"/>
      <c r="B83" s="46"/>
      <c r="C83" s="46"/>
      <c r="D83" s="46"/>
      <c r="E83" s="46"/>
      <c r="F83" s="46"/>
      <c r="G83" s="46"/>
      <c r="H83" s="46"/>
      <c r="I83" s="46"/>
      <c r="J83" s="46"/>
    </row>
    <row r="84" spans="1:10" x14ac:dyDescent="0.2">
      <c r="A84" s="46"/>
      <c r="B84" s="45"/>
      <c r="C84" s="45"/>
      <c r="D84" s="45"/>
      <c r="E84" s="45"/>
      <c r="F84" s="45"/>
      <c r="G84" s="45"/>
      <c r="H84" s="45"/>
      <c r="I84" s="45"/>
      <c r="J84" s="45"/>
    </row>
    <row r="85" spans="1:10" x14ac:dyDescent="0.2">
      <c r="A85" s="47"/>
      <c r="B85" s="47"/>
      <c r="C85" s="47"/>
      <c r="D85" s="47"/>
      <c r="E85" s="47"/>
      <c r="F85" s="47"/>
      <c r="G85" s="47"/>
      <c r="H85" s="47"/>
      <c r="I85" s="47"/>
      <c r="J85" s="47"/>
    </row>
    <row r="86" spans="1:10" ht="12.95" customHeight="1" x14ac:dyDescent="0.2">
      <c r="A86" s="48"/>
      <c r="B86" s="48"/>
      <c r="C86" s="48"/>
      <c r="D86" s="48"/>
      <c r="E86" s="48"/>
      <c r="F86" s="48"/>
      <c r="G86" s="48"/>
      <c r="H86" s="48"/>
      <c r="I86" s="48"/>
      <c r="J86" s="48"/>
    </row>
    <row r="87" spans="1:10" x14ac:dyDescent="0.15">
      <c r="A87" s="49"/>
      <c r="B87" s="49"/>
      <c r="C87" s="49"/>
      <c r="D87" s="49"/>
      <c r="E87" s="49"/>
      <c r="F87" s="49"/>
      <c r="G87" s="49"/>
      <c r="H87" s="49"/>
      <c r="I87" s="49"/>
      <c r="J87" s="49"/>
    </row>
    <row r="88" spans="1:10" x14ac:dyDescent="0.2">
      <c r="A88" s="44"/>
      <c r="B88" s="44"/>
      <c r="C88" s="44"/>
      <c r="D88" s="44"/>
      <c r="E88" s="44"/>
      <c r="F88" s="44"/>
      <c r="G88" s="44"/>
      <c r="H88" s="44"/>
      <c r="I88" s="44"/>
      <c r="J88" s="44"/>
    </row>
    <row r="89" spans="1:10" x14ac:dyDescent="0.2">
      <c r="A89" s="44"/>
      <c r="B89" s="44"/>
      <c r="C89" s="44"/>
      <c r="D89" s="44"/>
      <c r="E89" s="44"/>
      <c r="F89" s="44"/>
      <c r="G89" s="44"/>
      <c r="H89" s="44"/>
      <c r="I89" s="44"/>
      <c r="J89" s="44"/>
    </row>
    <row r="90" spans="1:10" x14ac:dyDescent="0.2">
      <c r="A90" s="44"/>
      <c r="B90" s="44"/>
      <c r="C90" s="44"/>
      <c r="D90" s="44"/>
      <c r="E90" s="44"/>
      <c r="F90" s="44"/>
      <c r="G90" s="44"/>
      <c r="H90" s="44"/>
      <c r="I90" s="44"/>
      <c r="J90" s="44"/>
    </row>
    <row r="91" spans="1:10" x14ac:dyDescent="0.2">
      <c r="A91" s="44"/>
      <c r="B91" s="44"/>
      <c r="C91" s="44"/>
      <c r="D91" s="44"/>
      <c r="E91" s="44"/>
      <c r="F91" s="44"/>
      <c r="G91" s="44"/>
      <c r="H91" s="44"/>
      <c r="I91" s="44"/>
      <c r="J91" s="44"/>
    </row>
    <row r="92" spans="1:10" x14ac:dyDescent="0.2">
      <c r="A92" s="44"/>
      <c r="B92" s="44"/>
      <c r="C92" s="44"/>
      <c r="D92" s="44"/>
      <c r="E92" s="44"/>
      <c r="F92" s="44"/>
      <c r="G92" s="44"/>
      <c r="H92" s="44"/>
      <c r="I92" s="44"/>
      <c r="J92" s="44"/>
    </row>
    <row r="93" spans="1:10" x14ac:dyDescent="0.2">
      <c r="A93" s="44"/>
      <c r="B93" s="44"/>
      <c r="C93" s="44"/>
      <c r="D93" s="44"/>
      <c r="E93" s="44"/>
      <c r="F93" s="44"/>
      <c r="G93" s="44"/>
      <c r="H93" s="44"/>
      <c r="I93" s="44"/>
      <c r="J93" s="44"/>
    </row>
    <row r="94" spans="1:10" x14ac:dyDescent="0.2">
      <c r="A94" s="44"/>
      <c r="B94" s="44"/>
      <c r="C94" s="44"/>
      <c r="D94" s="44"/>
      <c r="E94" s="44"/>
      <c r="F94" s="44"/>
      <c r="G94" s="44"/>
      <c r="H94" s="44"/>
      <c r="I94" s="44"/>
      <c r="J94" s="44"/>
    </row>
    <row r="95" spans="1:10" x14ac:dyDescent="0.2">
      <c r="A95" s="44"/>
      <c r="B95" s="44"/>
      <c r="C95" s="44"/>
      <c r="D95" s="44"/>
      <c r="E95" s="44"/>
      <c r="F95" s="44"/>
      <c r="G95" s="44"/>
      <c r="H95" s="44"/>
      <c r="I95" s="44"/>
      <c r="J95" s="44"/>
    </row>
  </sheetData>
  <mergeCells count="13">
    <mergeCell ref="A43:D44"/>
    <mergeCell ref="K7:L7"/>
    <mergeCell ref="A4:I4"/>
    <mergeCell ref="F42:G42"/>
    <mergeCell ref="A1:B1"/>
    <mergeCell ref="A2:B2"/>
    <mergeCell ref="A3:B3"/>
    <mergeCell ref="A40:E40"/>
    <mergeCell ref="H40:O40"/>
    <mergeCell ref="A7:D7"/>
    <mergeCell ref="E7:F7"/>
    <mergeCell ref="G7:H7"/>
    <mergeCell ref="J6:J7"/>
  </mergeCells>
  <conditionalFormatting sqref="J9:J37">
    <cfRule type="cellIs" dxfId="1" priority="10" operator="greaterThan">
      <formula>1807.31</formula>
    </cfRule>
  </conditionalFormatting>
  <conditionalFormatting sqref="K9:L37">
    <cfRule type="containsText" dxfId="5" priority="7" operator="containsText" text="OK">
      <formula>NOT(ISERROR(SEARCH("OK",K9)))</formula>
    </cfRule>
    <cfRule type="containsText" dxfId="4" priority="8" operator="containsText" text="Analyze">
      <formula>NOT(ISERROR(SEARCH("Analyze",K9)))</formula>
    </cfRule>
  </conditionalFormatting>
  <conditionalFormatting sqref="B6">
    <cfRule type="containsText" dxfId="3" priority="5" operator="containsText" text="no">
      <formula>NOT(ISERROR(SEARCH("no",B6)))</formula>
    </cfRule>
    <cfRule type="containsText" dxfId="2" priority="6" operator="containsText" text="yes">
      <formula>NOT(ISERROR(SEARCH("yes",B6)))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CC5A9B-A7B4-4C2E-A947-34AAC6EE0A58}">
  <dimension ref="A1:K47"/>
  <sheetViews>
    <sheetView workbookViewId="0">
      <selection activeCell="H47" sqref="H47"/>
    </sheetView>
  </sheetViews>
  <sheetFormatPr defaultRowHeight="12.75" x14ac:dyDescent="0.2"/>
  <cols>
    <col min="3" max="4" width="14.6640625" bestFit="1" customWidth="1"/>
  </cols>
  <sheetData>
    <row r="1" spans="1:10" ht="19.5" x14ac:dyDescent="0.2">
      <c r="A1" s="112" t="s">
        <v>30</v>
      </c>
      <c r="B1" s="112"/>
      <c r="C1" s="112"/>
      <c r="D1" s="112"/>
    </row>
    <row r="3" spans="1:10" x14ac:dyDescent="0.2">
      <c r="A3" s="113" t="s">
        <v>1</v>
      </c>
      <c r="B3" s="113"/>
      <c r="C3" s="7">
        <f>'Low Bid Analysis'!F38</f>
        <v>180730.5</v>
      </c>
    </row>
    <row r="4" spans="1:10" s="18" customFormat="1" x14ac:dyDescent="0.2">
      <c r="B4" s="9" t="s">
        <v>80</v>
      </c>
      <c r="C4" s="8">
        <f>'Low Bid Analysis'!H38</f>
        <v>196316.5</v>
      </c>
    </row>
    <row r="5" spans="1:10" x14ac:dyDescent="0.2">
      <c r="A5" s="10" t="s">
        <v>81</v>
      </c>
      <c r="B5" s="10"/>
      <c r="D5" s="13">
        <f>C3*1.2</f>
        <v>216876.6</v>
      </c>
      <c r="E5" s="5" t="s">
        <v>82</v>
      </c>
    </row>
    <row r="6" spans="1:10" x14ac:dyDescent="0.2">
      <c r="A6" s="113" t="s">
        <v>2</v>
      </c>
      <c r="B6" s="113"/>
      <c r="C6" s="6">
        <v>7</v>
      </c>
    </row>
    <row r="7" spans="1:10" x14ac:dyDescent="0.2">
      <c r="A7" s="10"/>
      <c r="B7" s="10"/>
    </row>
    <row r="8" spans="1:10" x14ac:dyDescent="0.2">
      <c r="A8" s="11" t="s">
        <v>3</v>
      </c>
      <c r="B8" s="11"/>
      <c r="C8" s="114" t="s">
        <v>4</v>
      </c>
      <c r="D8" s="114"/>
    </row>
    <row r="10" spans="1:10" x14ac:dyDescent="0.2">
      <c r="A10" s="115" t="s">
        <v>5</v>
      </c>
      <c r="B10" s="115"/>
      <c r="C10" s="115"/>
      <c r="D10" s="115"/>
      <c r="E10" s="115"/>
      <c r="F10" s="115"/>
      <c r="G10" s="115"/>
    </row>
    <row r="12" spans="1:10" x14ac:dyDescent="0.2">
      <c r="A12" s="117" t="s">
        <v>6</v>
      </c>
      <c r="B12" s="117"/>
      <c r="C12" s="117"/>
      <c r="D12" s="117"/>
      <c r="E12" s="117"/>
      <c r="F12" s="117"/>
      <c r="G12" s="117"/>
    </row>
    <row r="13" spans="1:10" x14ac:dyDescent="0.2">
      <c r="A13" s="117"/>
      <c r="B13" s="117"/>
      <c r="C13" s="117"/>
      <c r="D13" s="117"/>
      <c r="E13" s="117"/>
      <c r="F13" s="117"/>
      <c r="G13" s="117"/>
      <c r="H13" s="9" t="s">
        <v>7</v>
      </c>
      <c r="I13" t="s">
        <v>8</v>
      </c>
    </row>
    <row r="14" spans="1:10" x14ac:dyDescent="0.2">
      <c r="I14" s="5" t="s">
        <v>9</v>
      </c>
    </row>
    <row r="15" spans="1:10" x14ac:dyDescent="0.2">
      <c r="I15" s="12" t="s">
        <v>13</v>
      </c>
      <c r="J15" t="s">
        <v>10</v>
      </c>
    </row>
    <row r="16" spans="1:10" x14ac:dyDescent="0.2">
      <c r="I16" s="12" t="s">
        <v>14</v>
      </c>
      <c r="J16" t="s">
        <v>11</v>
      </c>
    </row>
    <row r="17" spans="1:11" x14ac:dyDescent="0.2">
      <c r="I17" s="12" t="s">
        <v>15</v>
      </c>
      <c r="J17" t="s">
        <v>12</v>
      </c>
    </row>
    <row r="19" spans="1:11" ht="19.5" x14ac:dyDescent="0.2">
      <c r="A19" s="112" t="s">
        <v>16</v>
      </c>
      <c r="B19" s="112"/>
      <c r="C19" s="112"/>
      <c r="D19" s="112"/>
      <c r="E19" s="112"/>
      <c r="F19" s="112"/>
      <c r="G19" s="112"/>
      <c r="H19" s="112"/>
      <c r="I19" s="112"/>
      <c r="J19" s="112"/>
      <c r="K19" s="112"/>
    </row>
    <row r="21" spans="1:11" x14ac:dyDescent="0.2">
      <c r="A21" s="10" t="s">
        <v>19</v>
      </c>
      <c r="B21" s="10"/>
      <c r="C21" s="10"/>
      <c r="D21" s="7">
        <f>C3</f>
        <v>180730.5</v>
      </c>
      <c r="F21" s="5" t="s">
        <v>20</v>
      </c>
    </row>
    <row r="23" spans="1:11" x14ac:dyDescent="0.2">
      <c r="A23" s="10" t="s">
        <v>17</v>
      </c>
      <c r="B23" s="10"/>
      <c r="C23" s="10"/>
      <c r="D23" s="13">
        <f>D21*0.01</f>
        <v>1807.3050000000001</v>
      </c>
      <c r="F23" s="5" t="s">
        <v>18</v>
      </c>
    </row>
    <row r="25" spans="1:11" x14ac:dyDescent="0.2">
      <c r="A25" t="s">
        <v>21</v>
      </c>
    </row>
    <row r="27" spans="1:11" x14ac:dyDescent="0.2">
      <c r="A27" t="s">
        <v>108</v>
      </c>
    </row>
    <row r="28" spans="1:11" s="44" customFormat="1" x14ac:dyDescent="0.2"/>
    <row r="29" spans="1:11" ht="19.5" x14ac:dyDescent="0.2">
      <c r="A29" s="112" t="s">
        <v>22</v>
      </c>
      <c r="B29" s="112"/>
      <c r="C29" s="112"/>
      <c r="D29" s="112"/>
      <c r="E29" s="112"/>
      <c r="F29" s="112"/>
      <c r="G29" s="112"/>
      <c r="H29" s="112"/>
      <c r="I29" s="112"/>
      <c r="J29" s="112"/>
      <c r="K29" s="112"/>
    </row>
    <row r="30" spans="1:11" x14ac:dyDescent="0.2">
      <c r="A30" s="116"/>
      <c r="B30" s="116"/>
      <c r="C30" s="7"/>
    </row>
    <row r="31" spans="1:11" x14ac:dyDescent="0.2">
      <c r="A31" t="s">
        <v>23</v>
      </c>
    </row>
    <row r="32" spans="1:11" x14ac:dyDescent="0.2">
      <c r="A32" s="10"/>
      <c r="B32" s="10"/>
      <c r="C32" s="13"/>
    </row>
    <row r="33" spans="1:11" x14ac:dyDescent="0.2">
      <c r="A33" s="5" t="s">
        <v>24</v>
      </c>
    </row>
    <row r="34" spans="1:11" x14ac:dyDescent="0.2">
      <c r="A34" s="116"/>
      <c r="B34" s="116"/>
      <c r="C34" s="116"/>
      <c r="D34" s="13"/>
    </row>
    <row r="35" spans="1:11" x14ac:dyDescent="0.2">
      <c r="A35" s="43" t="s">
        <v>107</v>
      </c>
    </row>
    <row r="37" spans="1:11" x14ac:dyDescent="0.2">
      <c r="A37" s="5" t="s">
        <v>25</v>
      </c>
    </row>
    <row r="39" spans="1:11" ht="19.5" x14ac:dyDescent="0.2">
      <c r="A39" s="112" t="s">
        <v>26</v>
      </c>
      <c r="B39" s="112"/>
      <c r="C39" s="112"/>
      <c r="D39" s="112"/>
      <c r="E39" s="112"/>
      <c r="F39" s="112"/>
      <c r="G39" s="112"/>
      <c r="H39" s="112"/>
      <c r="I39" s="112"/>
      <c r="J39" s="112"/>
      <c r="K39" s="112"/>
    </row>
    <row r="41" spans="1:11" x14ac:dyDescent="0.2">
      <c r="A41" s="5" t="s">
        <v>27</v>
      </c>
    </row>
    <row r="43" spans="1:11" x14ac:dyDescent="0.2">
      <c r="A43" s="44" t="s">
        <v>109</v>
      </c>
    </row>
    <row r="44" spans="1:11" s="44" customFormat="1" x14ac:dyDescent="0.2"/>
    <row r="45" spans="1:11" x14ac:dyDescent="0.2">
      <c r="A45" s="5" t="s">
        <v>28</v>
      </c>
    </row>
    <row r="47" spans="1:11" x14ac:dyDescent="0.2">
      <c r="A47" s="5" t="s">
        <v>29</v>
      </c>
    </row>
  </sheetData>
  <mergeCells count="11">
    <mergeCell ref="A30:B30"/>
    <mergeCell ref="A34:C34"/>
    <mergeCell ref="A29:K29"/>
    <mergeCell ref="A39:K39"/>
    <mergeCell ref="A12:G13"/>
    <mergeCell ref="A1:D1"/>
    <mergeCell ref="A19:K19"/>
    <mergeCell ref="A3:B3"/>
    <mergeCell ref="A6:B6"/>
    <mergeCell ref="C8:D8"/>
    <mergeCell ref="A10:G10"/>
  </mergeCells>
  <hyperlinks>
    <hyperlink ref="A10:F10" r:id="rId1" display="FHWA Guidelines on Preparing Engineer's Estimate, Bid Reviews and Evaluation" xr:uid="{52B45505-2AFC-425F-A3A6-351B251AD274}"/>
  </hyperlinks>
  <pageMargins left="0.7" right="0.7" top="0.75" bottom="0.75" header="0.3" footer="0.3"/>
  <pageSetup orientation="portrait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6750ABFCD1B134892AD8B5AB44FA117" ma:contentTypeVersion="3" ma:contentTypeDescription="Create a new document." ma:contentTypeScope="" ma:versionID="cb2cbfb62163768fac6fe23a62c9ca06">
  <xsd:schema xmlns:xsd="http://www.w3.org/2001/XMLSchema" xmlns:xs="http://www.w3.org/2001/XMLSchema" xmlns:p="http://schemas.microsoft.com/office/2006/metadata/properties" xmlns:ns2="2a208fe3-8287-4a8b-b629-d45392ca0f10" xmlns:ns3="http://schemas.microsoft.com/sharepoint/v4" xmlns:ns4="22ec0dd7-095b-41f2-b8b8-a624496b8c6b" targetNamespace="http://schemas.microsoft.com/office/2006/metadata/properties" ma:root="true" ma:fieldsID="cedf322cf42c47c71e9b7a94761ee390" ns2:_="" ns3:_="" ns4:_="">
    <xsd:import namespace="2a208fe3-8287-4a8b-b629-d45392ca0f10"/>
    <xsd:import namespace="http://schemas.microsoft.com/sharepoint/v4"/>
    <xsd:import namespace="22ec0dd7-095b-41f2-b8b8-a624496b8c6b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3:IconOverlay" minOccurs="0"/>
                <xsd:element ref="ns4:_dlc_DocId" minOccurs="0"/>
                <xsd:element ref="ns4:_dlc_DocIdUrl" minOccurs="0"/>
                <xsd:element ref="ns4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208fe3-8287-4a8b-b629-d45392ca0f1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9" nillable="true" ma:displayName="IconOverlay" ma:hidden="true" ma:internalName="IconOverlay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ec0dd7-095b-41f2-b8b8-a624496b8c6b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1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conOverlay xmlns="http://schemas.microsoft.com/sharepoint/v4" xsi:nil="true"/>
    <_dlc_DocId xmlns="22ec0dd7-095b-41f2-b8b8-a624496b8c6b">E23TXWV46JPD-21268792-428</_dlc_DocId>
    <_dlc_DocIdUrl xmlns="22ec0dd7-095b-41f2-b8b8-a624496b8c6b">
      <Url>https://outside.vermont.gov/agency/VTRANS/external/MAB-LP/_layouts/15/DocIdRedir.aspx?ID=E23TXWV46JPD-21268792-428</Url>
      <Description>E23TXWV46JPD-21268792-428</Description>
    </_dlc_DocIdUrl>
  </documentManagement>
</p:properties>
</file>

<file path=customXml/itemProps1.xml><?xml version="1.0" encoding="utf-8"?>
<ds:datastoreItem xmlns:ds="http://schemas.openxmlformats.org/officeDocument/2006/customXml" ds:itemID="{442A9BB7-B641-4268-9C94-B3372071152C}"/>
</file>

<file path=customXml/itemProps2.xml><?xml version="1.0" encoding="utf-8"?>
<ds:datastoreItem xmlns:ds="http://schemas.openxmlformats.org/officeDocument/2006/customXml" ds:itemID="{FDF6E6F6-5F95-4A32-9963-2FECB6EFE6B1}"/>
</file>

<file path=customXml/itemProps3.xml><?xml version="1.0" encoding="utf-8"?>
<ds:datastoreItem xmlns:ds="http://schemas.openxmlformats.org/officeDocument/2006/customXml" ds:itemID="{9027F763-2510-478A-9733-DD3EC78D5F70}"/>
</file>

<file path=customXml/itemProps4.xml><?xml version="1.0" encoding="utf-8"?>
<ds:datastoreItem xmlns:ds="http://schemas.openxmlformats.org/officeDocument/2006/customXml" ds:itemID="{F7832841-10FE-4088-BE4C-147CBA0BB7F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Low Bid Analysis</vt:lpstr>
      <vt:lpstr>Procedures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 Duncan</dc:creator>
  <cp:lastModifiedBy>Lugo, Nydia</cp:lastModifiedBy>
  <dcterms:created xsi:type="dcterms:W3CDTF">2019-07-26T19:34:51Z</dcterms:created>
  <dcterms:modified xsi:type="dcterms:W3CDTF">2020-07-01T18:05:04Z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0x01010076750ABFCD1B134892AD8B5AB44FA117</vt:lpwstr>
  </property>
  <property fmtid="{D5CDD505-2E9C-101B-9397-08002B2CF9AE}" pid="3" name="_dlc_DocIdItemGuid">
    <vt:lpwstr>dfec8a76-5dff-4af1-ad6b-839b60266c24</vt:lpwstr>
  </property>
</Properties>
</file>